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F:\DOCUMENTOS USUARIO\Downloads\"/>
    </mc:Choice>
  </mc:AlternateContent>
  <bookViews>
    <workbookView xWindow="0" yWindow="0" windowWidth="20490" windowHeight="6630" tabRatio="859" activeTab="1"/>
  </bookViews>
  <sheets>
    <sheet name="Matriz Riesgos Gestión" sheetId="10" state="hidden" r:id="rId1"/>
    <sheet name="Matriz riesgos de Corrupción" sheetId="6" r:id="rId2"/>
    <sheet name="Hoja1" sheetId="16" state="hidden" r:id="rId3"/>
    <sheet name="Listados" sheetId="7" state="hidden" r:id="rId4"/>
    <sheet name="Matriz Riesgos Seg. Información" sheetId="12" state="hidden" r:id="rId5"/>
    <sheet name="CONTROLES" sheetId="11" state="hidden" r:id="rId6"/>
    <sheet name="Elementos Riesgo Corrupción" sheetId="9" state="hidden" r:id="rId7"/>
    <sheet name="Seguridad Información" sheetId="13" state="hidden" r:id="rId8"/>
    <sheet name="Probabilidad Seguridad Informac" sheetId="14" state="hidden" r:id="rId9"/>
    <sheet name="Corrupción" sheetId="5" state="hidden" r:id="rId10"/>
    <sheet name="Mapa de calor" sheetId="4" state="hidden" r:id="rId11"/>
    <sheet name="Matriz de calificación (2)" sheetId="15" state="hidden" r:id="rId12"/>
  </sheets>
  <externalReferences>
    <externalReference r:id="rId13"/>
    <externalReference r:id="rId14"/>
    <externalReference r:id="rId15"/>
    <externalReference r:id="rId16"/>
  </externalReferences>
  <definedNames>
    <definedName name="_10._CIFRADO.">'Seguridad Información'!$G$45:$G$46</definedName>
    <definedName name="_11._SEGURIDAD_FÍSICA_Y_AMBIENTAL.">'Seguridad Información'!$H$45:$H$59</definedName>
    <definedName name="_12._SEGURIDAD_EN_LA_OPERATIVA.">'Seguridad Información'!$I$45:$I$58</definedName>
    <definedName name="_13._SEGURIDAD_EN_LAS_TELECOMUNICACIONES.">'Seguridad Información'!$J$45:$J$51</definedName>
    <definedName name="_14._ADQUISICIÓN__DESARROLLO_Y_MANTENIMIENTO_DE_LOS_SISTEMAS_DE_INFORMACIÓN.">'Seguridad Información'!$K$45:$K$57</definedName>
    <definedName name="_15._RELACIONES_CON_SUMINISTRADORES.">'Seguridad Información'!$L$45:$L$49</definedName>
    <definedName name="_16._GESTIÓN_DE_INCIDENTES_EN_LA_SEGURIDAD_DE_LA_INFORMACIÓN.">'Seguridad Información'!$M$45:$M$51</definedName>
    <definedName name="_17._ASPECTOS_DE_SEGURIDAD_DE_LA_INFORMACION_EN_LA_GESTIÓN_DE_LA_CONTINUIDAD_DEL_NEGOCIO.">'Seguridad Información'!$N$45:$N$48</definedName>
    <definedName name="_18._CUMPLIMIENTO.">'Seguridad Información'!$O$45:$O$52</definedName>
    <definedName name="_5._POLÍTICAS_DE_SEGURIDAD.">'Seguridad Información'!$B$45:$B$46</definedName>
    <definedName name="_6._ASPECTOS_ORGANIZATIVOS_DE_LA_SEGURIDAD_DE_LA_INFORMAC.">'Seguridad Información'!$C$45:$C$51</definedName>
    <definedName name="_7._SEGURIDAD_LIGADA_A_LOS_RECURSOS_HUMANOS.">'Seguridad Información'!$D$45:$D$50</definedName>
    <definedName name="_8._GESTIÓN_DE_ACTIVOS.">'Seguridad Información'!$E$45:$E$53</definedName>
    <definedName name="_9._CONTROL_DE_ACCESOS.">'Seguridad Información'!$F$45:$F$58</definedName>
    <definedName name="_xlnm._FilterDatabase" localSheetId="1" hidden="1">'Matriz riesgos de Corrupción'!$A$1:$BV$26</definedName>
    <definedName name="_xlnm._FilterDatabase" localSheetId="0" hidden="1">'Matriz Riesgos Gestión'!$A$6:$AU$54</definedName>
    <definedName name="_xlnm._FilterDatabase" localSheetId="4" hidden="1">'Matriz Riesgos Seg. Información'!$B$6:$BI$6</definedName>
    <definedName name="_xlnm.Print_Area" localSheetId="1">'Matriz riesgos de Corrupción'!$A$1:$BK$8</definedName>
    <definedName name="_xlnm.Print_Area" localSheetId="0">'Matriz Riesgos Gestión'!$A$1:$AU$13</definedName>
    <definedName name="_xlnm.Print_Area" localSheetId="4">'Matriz Riesgos Seg. Información'!$A$1:$BI$13</definedName>
    <definedName name="CD">'Seguridad Información'!$H$3</definedName>
    <definedName name="CI">'Seguridad Información'!$I$3:$I$5</definedName>
    <definedName name="CID">'Seguridad Información'!$J$3:$J$10</definedName>
    <definedName name="Confidencialidad">'Seguridad Información'!$G$3:$G$9</definedName>
    <definedName name="CONFIDENCIALIDAD.">'Seguridad Información'!$B$20:$B$32</definedName>
    <definedName name="CONFIDENCIALIDAD_">'Seguridad Información'!$B$14:$B$16</definedName>
    <definedName name="Confidencialidad_Disponibilidad">'Seguridad Información'!$H$3</definedName>
    <definedName name="CONFIDENCIALIDAD_DISPONIBILIDAD.">'Seguridad Información'!$F$20</definedName>
    <definedName name="CONFIDENCIALIDAD_DISPONIBILIDAD_">'Seguridad Información'!$F$14</definedName>
    <definedName name="Confidencialidad_integridad">'Seguridad Información'!$I$3:$I$5</definedName>
    <definedName name="CONFIDENCIALIDAD_INTEGRIDAD.">'Seguridad Información'!$E$20:$E$32</definedName>
    <definedName name="CONFIDENCIALIDAD_INTEGRIDAD_">'Seguridad Información'!$E$14</definedName>
    <definedName name="Confidencialidad_Integridad_Disponibilidad">'Seguridad Información'!$J$3:$J$10</definedName>
    <definedName name="CONFIDENCIALIDAD_INTEGRIDAD_DISPONIBILIDAD.">'Seguridad Información'!$H$20:$H$41</definedName>
    <definedName name="CONFIDENCIALIDAD_INTEGRIDAD_DISPONIBILIDAD_">'Seguridad Información'!$H$14:$H$17</definedName>
    <definedName name="Control_Existente">[1]Hoja4!$H$3:$H$4</definedName>
    <definedName name="Disponibilidad">'Seguridad Información'!$K$3:$K$18</definedName>
    <definedName name="DISPONIBILIDAD.">'Seguridad Información'!$D$20:$D$33</definedName>
    <definedName name="DISPONIBILIDAD_">'Seguridad Información'!$D$14:$D$16</definedName>
    <definedName name="Impacto">[1]Hoja4!$F$3:$F$7</definedName>
    <definedName name="Integridad">'Seguridad Información'!$M$3:$M$6</definedName>
    <definedName name="INTEGRIDAD.">'Seguridad Información'!$C$20:$C$24</definedName>
    <definedName name="INTEGRIDAD_">'Seguridad Información'!$C$14</definedName>
    <definedName name="Integridad_Disponibilidad">'Seguridad Información'!$L$3:$L$8</definedName>
    <definedName name="INTEGRIDAD_DISPONIBILIDAD.">'Seguridad Información'!$G$20:$G$25</definedName>
    <definedName name="INTEGRIDAD_DISPONIBILIDAD_">'Seguridad Información'!$G$14</definedName>
    <definedName name="Probabilidad">[1]Hoja4!$E$3:$E$7</definedName>
    <definedName name="TIPO">'[2]Base de Datos'!$A$4:$A$8</definedName>
    <definedName name="Tipo_de_Riesgo">[1]Hoja4!$D$3:$D$9</definedName>
    <definedName name="_xlnm.Print_Titles" localSheetId="1">'Matriz riesgos de Corrupción'!$1:$6</definedName>
    <definedName name="_xlnm.Print_Titles" localSheetId="0">'Matriz Riesgos Gestión'!$1:$6</definedName>
    <definedName name="_xlnm.Print_Titles" localSheetId="4">'Matriz Riesgos Seg. Información'!$1:$6</definedName>
    <definedName name="Z_795C8354_6623_430F_B16F_866AD45BC174_.wvu.FilterData" localSheetId="1" hidden="1">'Matriz riesgos de Corrupción'!$B$6:$BK$6</definedName>
    <definedName name="Z_795C8354_6623_430F_B16F_866AD45BC174_.wvu.FilterData" localSheetId="0" hidden="1">'Matriz Riesgos Gestión'!$B$6:$AU$6</definedName>
    <definedName name="Z_795C8354_6623_430F_B16F_866AD45BC174_.wvu.FilterData" localSheetId="4" hidden="1">'Matriz Riesgos Seg. Información'!$B$6:$BI$6</definedName>
    <definedName name="Z_795C8354_6623_430F_B16F_866AD45BC174_.wvu.PrintArea" localSheetId="1" hidden="1">'Matriz riesgos de Corrupción'!$A$1:$BK$8</definedName>
    <definedName name="Z_795C8354_6623_430F_B16F_866AD45BC174_.wvu.PrintArea" localSheetId="0" hidden="1">'Matriz Riesgos Gestión'!$A$1:$AU$13</definedName>
    <definedName name="Z_795C8354_6623_430F_B16F_866AD45BC174_.wvu.PrintArea" localSheetId="4" hidden="1">'Matriz Riesgos Seg. Información'!$A$1:$BI$13</definedName>
    <definedName name="Z_795C8354_6623_430F_B16F_866AD45BC174_.wvu.PrintTitles" localSheetId="1" hidden="1">'Matriz riesgos de Corrupción'!$1:$6</definedName>
    <definedName name="Z_795C8354_6623_430F_B16F_866AD45BC174_.wvu.PrintTitles" localSheetId="0" hidden="1">'Matriz Riesgos Gestión'!$1:$6</definedName>
    <definedName name="Z_795C8354_6623_430F_B16F_866AD45BC174_.wvu.PrintTitles" localSheetId="4" hidden="1">'Matriz Riesgos Seg. Información'!$1:$6</definedName>
    <definedName name="Z_82BC0C9B_70E2_44EC_8408_64CC9B36E280_.wvu.FilterData" localSheetId="1" hidden="1">'Matriz riesgos de Corrupción'!$B$6:$BK$6</definedName>
    <definedName name="Z_82BC0C9B_70E2_44EC_8408_64CC9B36E280_.wvu.FilterData" localSheetId="0" hidden="1">'Matriz Riesgos Gestión'!$B$6:$AU$6</definedName>
    <definedName name="Z_82BC0C9B_70E2_44EC_8408_64CC9B36E280_.wvu.FilterData" localSheetId="4" hidden="1">'Matriz Riesgos Seg. Información'!$B$6:$BI$6</definedName>
    <definedName name="Z_82BC0C9B_70E2_44EC_8408_64CC9B36E280_.wvu.PrintArea" localSheetId="1" hidden="1">'Matriz riesgos de Corrupción'!$A$1:$BK$8</definedName>
    <definedName name="Z_82BC0C9B_70E2_44EC_8408_64CC9B36E280_.wvu.PrintArea" localSheetId="0" hidden="1">'Matriz Riesgos Gestión'!$A$1:$AU$13</definedName>
    <definedName name="Z_82BC0C9B_70E2_44EC_8408_64CC9B36E280_.wvu.PrintArea" localSheetId="4" hidden="1">'Matriz Riesgos Seg. Información'!$A$1:$BI$13</definedName>
    <definedName name="Z_82BC0C9B_70E2_44EC_8408_64CC9B36E280_.wvu.PrintTitles" localSheetId="1" hidden="1">'Matriz riesgos de Corrupción'!$1:$6</definedName>
    <definedName name="Z_82BC0C9B_70E2_44EC_8408_64CC9B36E280_.wvu.PrintTitles" localSheetId="0" hidden="1">'Matriz Riesgos Gestión'!$1:$6</definedName>
    <definedName name="Z_82BC0C9B_70E2_44EC_8408_64CC9B36E280_.wvu.PrintTitles" localSheetId="4" hidden="1">'Matriz Riesgos Seg. Información'!$1:$6</definedName>
    <definedName name="Z_F8FDF2EC_A9AD_41AC_8138_AA3657B53E6D_.wvu.FilterData" localSheetId="1" hidden="1">'Matriz riesgos de Corrupción'!$B$6:$BK$6</definedName>
    <definedName name="Z_F8FDF2EC_A9AD_41AC_8138_AA3657B53E6D_.wvu.FilterData" localSheetId="0" hidden="1">'Matriz Riesgos Gestión'!$B$6:$AU$6</definedName>
    <definedName name="Z_F8FDF2EC_A9AD_41AC_8138_AA3657B53E6D_.wvu.FilterData" localSheetId="4" hidden="1">'Matriz Riesgos Seg. Información'!$B$6:$BI$6</definedName>
    <definedName name="Z_F8FDF2EC_A9AD_41AC_8138_AA3657B53E6D_.wvu.PrintArea" localSheetId="1" hidden="1">'Matriz riesgos de Corrupción'!$A$1:$BK$8</definedName>
    <definedName name="Z_F8FDF2EC_A9AD_41AC_8138_AA3657B53E6D_.wvu.PrintArea" localSheetId="0" hidden="1">'Matriz Riesgos Gestión'!$A$1:$AU$13</definedName>
    <definedName name="Z_F8FDF2EC_A9AD_41AC_8138_AA3657B53E6D_.wvu.PrintArea" localSheetId="4" hidden="1">'Matriz Riesgos Seg. Información'!$A$1:$BI$13</definedName>
    <definedName name="Z_F8FDF2EC_A9AD_41AC_8138_AA3657B53E6D_.wvu.PrintTitles" localSheetId="1" hidden="1">'Matriz riesgos de Corrupción'!$1:$6</definedName>
    <definedName name="Z_F8FDF2EC_A9AD_41AC_8138_AA3657B53E6D_.wvu.PrintTitles" localSheetId="0" hidden="1">'Matriz Riesgos Gestión'!$1:$6</definedName>
    <definedName name="Z_F8FDF2EC_A9AD_41AC_8138_AA3657B53E6D_.wvu.PrintTitles" localSheetId="4" hidden="1">'Matriz Riesgos Seg. Información'!$1:$6</definedName>
  </definedNames>
  <calcPr calcId="162913"/>
  <customWorkbookViews>
    <customWorkbookView name="LUCY MARGARITA OSORIO MASTRODOMÉNICO - Vista personalizada" guid="{82BC0C9B-70E2-44EC-8408-64CC9B36E280}" mergeInterval="0" personalView="1" maximized="1" xWindow="-8" yWindow="-8" windowWidth="1616" windowHeight="876" tabRatio="859" activeSheetId="1"/>
    <customWorkbookView name="MAURICIO ORDOÑEZ GUTIERREZ - Vista personalizada" guid="{795C8354-6623-430F-B16F-866AD45BC174}" mergeInterval="0" personalView="1" maximized="1" xWindow="-8" yWindow="-8" windowWidth="1616" windowHeight="876" tabRatio="859" activeSheetId="1"/>
    <customWorkbookView name="DIEGO ORLANDO BUSTOS FORERO - Vista personalizada" guid="{F8FDF2EC-A9AD-41AC-8138-AA3657B53E6D}" mergeInterval="0" personalView="1" maximized="1" xWindow="-8" yWindow="-8" windowWidth="1936" windowHeight="1056" tabRatio="859" activeSheetId="1"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37" i="6" l="1"/>
  <c r="AW37" i="6"/>
  <c r="AU37" i="6"/>
  <c r="AS37" i="6"/>
  <c r="AQ37" i="6"/>
  <c r="AO37" i="6"/>
  <c r="AM37" i="6"/>
  <c r="AK37" i="6"/>
  <c r="N99" i="10"/>
  <c r="M99" i="10"/>
  <c r="K99" i="10"/>
  <c r="N95" i="10"/>
  <c r="M95" i="10"/>
  <c r="K95" i="10"/>
  <c r="N91" i="10"/>
  <c r="M91" i="10"/>
  <c r="K91" i="10"/>
  <c r="AX37" i="6" l="1"/>
  <c r="AY37" i="6" s="1"/>
  <c r="BA31" i="6"/>
  <c r="BA32" i="6"/>
  <c r="BA33" i="6"/>
  <c r="BA34" i="6"/>
  <c r="BA35" i="6"/>
  <c r="BA36" i="6"/>
  <c r="BA38" i="6"/>
  <c r="BA39" i="6"/>
  <c r="BA40" i="6"/>
  <c r="BA41" i="6"/>
  <c r="BA42" i="6"/>
  <c r="BA43" i="6"/>
  <c r="BA44" i="6"/>
  <c r="BA45" i="6"/>
  <c r="BA46" i="6"/>
  <c r="BA47" i="6"/>
  <c r="BA48" i="6"/>
  <c r="BA49" i="6"/>
  <c r="BA50" i="6"/>
  <c r="BA51" i="6"/>
  <c r="BA52" i="6"/>
  <c r="BA53" i="6"/>
  <c r="BA54" i="6"/>
  <c r="BA55" i="6"/>
  <c r="BA56" i="6"/>
  <c r="BA57" i="6"/>
  <c r="BA58" i="6"/>
  <c r="BA59" i="6"/>
  <c r="BA60" i="6"/>
  <c r="BA61" i="6"/>
  <c r="BA62" i="6"/>
  <c r="BA63" i="6"/>
  <c r="BA64" i="6"/>
  <c r="BA65" i="6"/>
  <c r="BA66" i="6"/>
  <c r="BA67" i="6"/>
  <c r="BA68" i="6"/>
  <c r="BA69" i="6"/>
  <c r="BA70" i="6"/>
  <c r="BA71" i="6"/>
  <c r="BA72" i="6"/>
  <c r="BA73" i="6"/>
  <c r="BA74" i="6"/>
  <c r="BA75" i="6"/>
  <c r="BA76" i="6"/>
  <c r="BA77" i="6"/>
  <c r="BA78" i="6"/>
  <c r="BA79" i="6"/>
  <c r="BA80" i="6"/>
  <c r="BA81" i="6"/>
  <c r="BA82" i="6"/>
  <c r="BA83" i="6"/>
  <c r="BA84" i="6"/>
  <c r="BA85" i="6"/>
  <c r="BA86" i="6"/>
  <c r="BA87" i="6"/>
  <c r="BA88" i="6"/>
  <c r="BA89" i="6"/>
  <c r="BA90" i="6"/>
  <c r="BA91" i="6"/>
  <c r="BA92" i="6"/>
  <c r="BA93" i="6"/>
  <c r="BA94" i="6"/>
  <c r="BA95" i="6"/>
  <c r="BA96" i="6"/>
  <c r="BA97" i="6"/>
  <c r="BA98" i="6"/>
  <c r="BA99" i="6"/>
  <c r="BA100" i="6"/>
  <c r="BA101" i="6"/>
  <c r="BA102" i="6"/>
  <c r="BA103" i="6"/>
  <c r="BA104" i="6"/>
  <c r="BA105" i="6"/>
  <c r="BA106" i="6"/>
  <c r="BA107" i="6"/>
  <c r="BA108" i="6"/>
  <c r="BA109" i="6"/>
  <c r="BA110" i="6"/>
  <c r="BA111" i="6"/>
  <c r="BA112" i="6"/>
  <c r="BA113" i="6"/>
  <c r="BA114" i="6"/>
  <c r="BA115" i="6"/>
  <c r="BA116" i="6"/>
  <c r="BA117" i="6"/>
  <c r="BA118" i="6"/>
  <c r="BA119" i="6"/>
  <c r="BA120" i="6"/>
  <c r="BA121" i="6"/>
  <c r="BA122" i="6"/>
  <c r="BA123" i="6"/>
  <c r="BA124" i="6"/>
  <c r="BA125" i="6"/>
  <c r="BA126" i="6"/>
  <c r="BA27" i="6" l="1"/>
  <c r="BA28" i="6"/>
  <c r="BA29" i="6"/>
  <c r="BA30" i="6"/>
  <c r="BA23" i="6" l="1"/>
  <c r="BA24" i="6"/>
  <c r="BA25" i="6"/>
  <c r="BA19" i="6" l="1"/>
  <c r="BA20" i="6"/>
  <c r="BA21" i="6"/>
  <c r="BA15" i="6" l="1"/>
  <c r="BA16" i="6"/>
  <c r="AN15" i="10" l="1"/>
  <c r="AP15" i="10" s="1"/>
  <c r="AO15" i="10"/>
  <c r="AQ15" i="10" s="1"/>
  <c r="AN10" i="10"/>
  <c r="AP10" i="10" s="1"/>
  <c r="AO10" i="10"/>
  <c r="AQ10" i="10" s="1"/>
  <c r="BA10" i="6" l="1"/>
  <c r="BA11" i="6"/>
  <c r="BA12" i="6"/>
  <c r="BA13" i="6"/>
  <c r="AM12" i="6"/>
  <c r="AW12" i="6"/>
  <c r="AU12" i="6"/>
  <c r="AS12" i="6"/>
  <c r="AQ12" i="6"/>
  <c r="AO12" i="6"/>
  <c r="AK12" i="6"/>
  <c r="AO19" i="10"/>
  <c r="AO22" i="10"/>
  <c r="AI19" i="10"/>
  <c r="AI20" i="10"/>
  <c r="AI21" i="10"/>
  <c r="AE19" i="10"/>
  <c r="AE20" i="10"/>
  <c r="AE21" i="10"/>
  <c r="AC19" i="10"/>
  <c r="AC20" i="10"/>
  <c r="AC21" i="10"/>
  <c r="Y19" i="10"/>
  <c r="Y20" i="10"/>
  <c r="Y21" i="10"/>
  <c r="AA19" i="10"/>
  <c r="AA20" i="10"/>
  <c r="AA21" i="10"/>
  <c r="W19" i="10"/>
  <c r="W20" i="10"/>
  <c r="W21" i="10"/>
  <c r="U19" i="10"/>
  <c r="U20" i="10"/>
  <c r="U21" i="10"/>
  <c r="S19" i="10"/>
  <c r="S20" i="10"/>
  <c r="S21" i="10"/>
  <c r="BA8" i="6"/>
  <c r="AI14" i="10"/>
  <c r="S14" i="10"/>
  <c r="U14" i="10"/>
  <c r="W14" i="10"/>
  <c r="Y14" i="10"/>
  <c r="AA14" i="10"/>
  <c r="AC14" i="10"/>
  <c r="AE14" i="10"/>
  <c r="AX12" i="6" l="1"/>
  <c r="AY12" i="6" s="1"/>
  <c r="AF19" i="10"/>
  <c r="AG19" i="10" s="1"/>
  <c r="AF20" i="10"/>
  <c r="AG20" i="10" s="1"/>
  <c r="AF21" i="10"/>
  <c r="AG21" i="10" s="1"/>
  <c r="AF14" i="10"/>
  <c r="AW126" i="6"/>
  <c r="AU126" i="6"/>
  <c r="AS126" i="6"/>
  <c r="AQ126" i="6"/>
  <c r="AO126" i="6"/>
  <c r="AM126" i="6"/>
  <c r="AK126" i="6"/>
  <c r="AW125" i="6"/>
  <c r="AU125" i="6"/>
  <c r="AS125" i="6"/>
  <c r="AQ125" i="6"/>
  <c r="AO125" i="6"/>
  <c r="AM125" i="6"/>
  <c r="AK125" i="6"/>
  <c r="AW124" i="6"/>
  <c r="AU124" i="6"/>
  <c r="AS124" i="6"/>
  <c r="AQ124" i="6"/>
  <c r="AO124" i="6"/>
  <c r="AM124" i="6"/>
  <c r="AK124" i="6"/>
  <c r="AW123" i="6"/>
  <c r="AU123" i="6"/>
  <c r="AS123" i="6"/>
  <c r="AQ123" i="6"/>
  <c r="AO123" i="6"/>
  <c r="AM123" i="6"/>
  <c r="AK123" i="6"/>
  <c r="AC123" i="6"/>
  <c r="AA123" i="6"/>
  <c r="AD123" i="6" s="1"/>
  <c r="AF123" i="6" s="1"/>
  <c r="AW122" i="6"/>
  <c r="AU122" i="6"/>
  <c r="AS122" i="6"/>
  <c r="AQ122" i="6"/>
  <c r="AO122" i="6"/>
  <c r="AM122" i="6"/>
  <c r="AK122" i="6"/>
  <c r="AW121" i="6"/>
  <c r="AU121" i="6"/>
  <c r="AS121" i="6"/>
  <c r="AQ121" i="6"/>
  <c r="AO121" i="6"/>
  <c r="AM121" i="6"/>
  <c r="AK121" i="6"/>
  <c r="AW120" i="6"/>
  <c r="AU120" i="6"/>
  <c r="AS120" i="6"/>
  <c r="AQ120" i="6"/>
  <c r="AO120" i="6"/>
  <c r="AM120" i="6"/>
  <c r="AK120" i="6"/>
  <c r="AW119" i="6"/>
  <c r="AU119" i="6"/>
  <c r="AS119" i="6"/>
  <c r="AQ119" i="6"/>
  <c r="AO119" i="6"/>
  <c r="AM119" i="6"/>
  <c r="AK119" i="6"/>
  <c r="AC119" i="6"/>
  <c r="AA119" i="6"/>
  <c r="AD119" i="6" s="1"/>
  <c r="AF119" i="6" s="1"/>
  <c r="AW118" i="6"/>
  <c r="AU118" i="6"/>
  <c r="AS118" i="6"/>
  <c r="AQ118" i="6"/>
  <c r="AO118" i="6"/>
  <c r="AM118" i="6"/>
  <c r="AK118" i="6"/>
  <c r="AW117" i="6"/>
  <c r="AU117" i="6"/>
  <c r="AS117" i="6"/>
  <c r="AQ117" i="6"/>
  <c r="AO117" i="6"/>
  <c r="AM117" i="6"/>
  <c r="AK117" i="6"/>
  <c r="AW116" i="6"/>
  <c r="AU116" i="6"/>
  <c r="AS116" i="6"/>
  <c r="AQ116" i="6"/>
  <c r="AO116" i="6"/>
  <c r="AM116" i="6"/>
  <c r="AK116" i="6"/>
  <c r="AW115" i="6"/>
  <c r="AU115" i="6"/>
  <c r="AS115" i="6"/>
  <c r="AQ115" i="6"/>
  <c r="AO115" i="6"/>
  <c r="AM115" i="6"/>
  <c r="AK115" i="6"/>
  <c r="AC115" i="6"/>
  <c r="AA115" i="6"/>
  <c r="AD115" i="6" s="1"/>
  <c r="AF115" i="6" s="1"/>
  <c r="AW114" i="6"/>
  <c r="AU114" i="6"/>
  <c r="AS114" i="6"/>
  <c r="AQ114" i="6"/>
  <c r="AO114" i="6"/>
  <c r="AM114" i="6"/>
  <c r="AK114" i="6"/>
  <c r="AW113" i="6"/>
  <c r="AU113" i="6"/>
  <c r="AS113" i="6"/>
  <c r="AQ113" i="6"/>
  <c r="AO113" i="6"/>
  <c r="AM113" i="6"/>
  <c r="AK113" i="6"/>
  <c r="AW112" i="6"/>
  <c r="AU112" i="6"/>
  <c r="AS112" i="6"/>
  <c r="AQ112" i="6"/>
  <c r="AO112" i="6"/>
  <c r="AM112" i="6"/>
  <c r="AK112" i="6"/>
  <c r="AW111" i="6"/>
  <c r="AU111" i="6"/>
  <c r="AS111" i="6"/>
  <c r="AQ111" i="6"/>
  <c r="AO111" i="6"/>
  <c r="AM111" i="6"/>
  <c r="AK111" i="6"/>
  <c r="AC111" i="6"/>
  <c r="AA111" i="6"/>
  <c r="AD111" i="6" s="1"/>
  <c r="AF111" i="6" s="1"/>
  <c r="AW110" i="6"/>
  <c r="AU110" i="6"/>
  <c r="AS110" i="6"/>
  <c r="AQ110" i="6"/>
  <c r="AO110" i="6"/>
  <c r="AM110" i="6"/>
  <c r="AK110" i="6"/>
  <c r="AW109" i="6"/>
  <c r="AU109" i="6"/>
  <c r="AS109" i="6"/>
  <c r="AQ109" i="6"/>
  <c r="AO109" i="6"/>
  <c r="AM109" i="6"/>
  <c r="AK109" i="6"/>
  <c r="AW108" i="6"/>
  <c r="AU108" i="6"/>
  <c r="AS108" i="6"/>
  <c r="AQ108" i="6"/>
  <c r="AO108" i="6"/>
  <c r="AM108" i="6"/>
  <c r="AK108" i="6"/>
  <c r="AW107" i="6"/>
  <c r="AU107" i="6"/>
  <c r="AS107" i="6"/>
  <c r="AQ107" i="6"/>
  <c r="AO107" i="6"/>
  <c r="AM107" i="6"/>
  <c r="AK107" i="6"/>
  <c r="AC107" i="6"/>
  <c r="AA107" i="6"/>
  <c r="AD107" i="6" s="1"/>
  <c r="AF107" i="6" s="1"/>
  <c r="AW106" i="6"/>
  <c r="AU106" i="6"/>
  <c r="AS106" i="6"/>
  <c r="AQ106" i="6"/>
  <c r="AO106" i="6"/>
  <c r="AM106" i="6"/>
  <c r="AK106" i="6"/>
  <c r="AW105" i="6"/>
  <c r="AU105" i="6"/>
  <c r="AS105" i="6"/>
  <c r="AQ105" i="6"/>
  <c r="AO105" i="6"/>
  <c r="AM105" i="6"/>
  <c r="AK105" i="6"/>
  <c r="AW104" i="6"/>
  <c r="AU104" i="6"/>
  <c r="AS104" i="6"/>
  <c r="AQ104" i="6"/>
  <c r="AO104" i="6"/>
  <c r="AM104" i="6"/>
  <c r="AK104" i="6"/>
  <c r="AW103" i="6"/>
  <c r="AU103" i="6"/>
  <c r="AS103" i="6"/>
  <c r="AQ103" i="6"/>
  <c r="AO103" i="6"/>
  <c r="AM103" i="6"/>
  <c r="AK103" i="6"/>
  <c r="AC103" i="6"/>
  <c r="AA103" i="6"/>
  <c r="AD103" i="6" s="1"/>
  <c r="AW102" i="6"/>
  <c r="AU102" i="6"/>
  <c r="AS102" i="6"/>
  <c r="AQ102" i="6"/>
  <c r="AO102" i="6"/>
  <c r="AM102" i="6"/>
  <c r="AK102" i="6"/>
  <c r="AW101" i="6"/>
  <c r="AU101" i="6"/>
  <c r="AS101" i="6"/>
  <c r="AQ101" i="6"/>
  <c r="AO101" i="6"/>
  <c r="AM101" i="6"/>
  <c r="AK101" i="6"/>
  <c r="AW100" i="6"/>
  <c r="AU100" i="6"/>
  <c r="AS100" i="6"/>
  <c r="AQ100" i="6"/>
  <c r="AO100" i="6"/>
  <c r="AM100" i="6"/>
  <c r="AK100" i="6"/>
  <c r="AW99" i="6"/>
  <c r="AU99" i="6"/>
  <c r="AS99" i="6"/>
  <c r="AQ99" i="6"/>
  <c r="AO99" i="6"/>
  <c r="AM99" i="6"/>
  <c r="AK99" i="6"/>
  <c r="AC99" i="6"/>
  <c r="AA99" i="6"/>
  <c r="AD99" i="6" s="1"/>
  <c r="AF99" i="6" s="1"/>
  <c r="AW98" i="6"/>
  <c r="AU98" i="6"/>
  <c r="AS98" i="6"/>
  <c r="AQ98" i="6"/>
  <c r="AO98" i="6"/>
  <c r="AM98" i="6"/>
  <c r="AK98" i="6"/>
  <c r="AW97" i="6"/>
  <c r="AU97" i="6"/>
  <c r="AS97" i="6"/>
  <c r="AQ97" i="6"/>
  <c r="AO97" i="6"/>
  <c r="AM97" i="6"/>
  <c r="AK97" i="6"/>
  <c r="AW96" i="6"/>
  <c r="AU96" i="6"/>
  <c r="AS96" i="6"/>
  <c r="AQ96" i="6"/>
  <c r="AO96" i="6"/>
  <c r="AM96" i="6"/>
  <c r="AK96" i="6"/>
  <c r="AW95" i="6"/>
  <c r="AU95" i="6"/>
  <c r="AS95" i="6"/>
  <c r="AQ95" i="6"/>
  <c r="AO95" i="6"/>
  <c r="AM95" i="6"/>
  <c r="AK95" i="6"/>
  <c r="AC95" i="6"/>
  <c r="AA95" i="6"/>
  <c r="AD95" i="6" s="1"/>
  <c r="AF95" i="6" s="1"/>
  <c r="AW94" i="6"/>
  <c r="AU94" i="6"/>
  <c r="AS94" i="6"/>
  <c r="AQ94" i="6"/>
  <c r="AO94" i="6"/>
  <c r="AM94" i="6"/>
  <c r="AK94" i="6"/>
  <c r="AW93" i="6"/>
  <c r="AU93" i="6"/>
  <c r="AS93" i="6"/>
  <c r="AQ93" i="6"/>
  <c r="AO93" i="6"/>
  <c r="AM93" i="6"/>
  <c r="AK93" i="6"/>
  <c r="AW92" i="6"/>
  <c r="AU92" i="6"/>
  <c r="AS92" i="6"/>
  <c r="AQ92" i="6"/>
  <c r="AO92" i="6"/>
  <c r="AM92" i="6"/>
  <c r="AK92" i="6"/>
  <c r="AW91" i="6"/>
  <c r="AU91" i="6"/>
  <c r="AS91" i="6"/>
  <c r="AQ91" i="6"/>
  <c r="AO91" i="6"/>
  <c r="AM91" i="6"/>
  <c r="AK91" i="6"/>
  <c r="AC91" i="6"/>
  <c r="AA91" i="6"/>
  <c r="AD91" i="6" s="1"/>
  <c r="AF91" i="6" s="1"/>
  <c r="AW90" i="6"/>
  <c r="AU90" i="6"/>
  <c r="AS90" i="6"/>
  <c r="AQ90" i="6"/>
  <c r="AO90" i="6"/>
  <c r="AM90" i="6"/>
  <c r="AK90" i="6"/>
  <c r="AW89" i="6"/>
  <c r="AU89" i="6"/>
  <c r="AS89" i="6"/>
  <c r="AQ89" i="6"/>
  <c r="AO89" i="6"/>
  <c r="AM89" i="6"/>
  <c r="AK89" i="6"/>
  <c r="AW88" i="6"/>
  <c r="AU88" i="6"/>
  <c r="AS88" i="6"/>
  <c r="AQ88" i="6"/>
  <c r="AO88" i="6"/>
  <c r="AM88" i="6"/>
  <c r="AK88" i="6"/>
  <c r="AW87" i="6"/>
  <c r="AU87" i="6"/>
  <c r="AS87" i="6"/>
  <c r="AQ87" i="6"/>
  <c r="AO87" i="6"/>
  <c r="AM87" i="6"/>
  <c r="AK87" i="6"/>
  <c r="AC87" i="6"/>
  <c r="AA87" i="6"/>
  <c r="AD87" i="6" s="1"/>
  <c r="AF87" i="6" s="1"/>
  <c r="AW86" i="6"/>
  <c r="AU86" i="6"/>
  <c r="AS86" i="6"/>
  <c r="AQ86" i="6"/>
  <c r="AO86" i="6"/>
  <c r="AM86" i="6"/>
  <c r="AK86" i="6"/>
  <c r="AW85" i="6"/>
  <c r="AU85" i="6"/>
  <c r="AS85" i="6"/>
  <c r="AQ85" i="6"/>
  <c r="AO85" i="6"/>
  <c r="AM85" i="6"/>
  <c r="AK85" i="6"/>
  <c r="AW84" i="6"/>
  <c r="AU84" i="6"/>
  <c r="AS84" i="6"/>
  <c r="AQ84" i="6"/>
  <c r="AO84" i="6"/>
  <c r="AM84" i="6"/>
  <c r="AK84" i="6"/>
  <c r="AW83" i="6"/>
  <c r="AU83" i="6"/>
  <c r="AS83" i="6"/>
  <c r="AQ83" i="6"/>
  <c r="AO83" i="6"/>
  <c r="AM83" i="6"/>
  <c r="AK83" i="6"/>
  <c r="AC83" i="6"/>
  <c r="AA83" i="6"/>
  <c r="AD83" i="6" s="1"/>
  <c r="AF83" i="6" s="1"/>
  <c r="AW82" i="6"/>
  <c r="AU82" i="6"/>
  <c r="AS82" i="6"/>
  <c r="AQ82" i="6"/>
  <c r="AO82" i="6"/>
  <c r="AM82" i="6"/>
  <c r="AK82" i="6"/>
  <c r="AW81" i="6"/>
  <c r="AU81" i="6"/>
  <c r="AS81" i="6"/>
  <c r="AQ81" i="6"/>
  <c r="AO81" i="6"/>
  <c r="AM81" i="6"/>
  <c r="AK81" i="6"/>
  <c r="AW80" i="6"/>
  <c r="AU80" i="6"/>
  <c r="AS80" i="6"/>
  <c r="AQ80" i="6"/>
  <c r="AO80" i="6"/>
  <c r="AM80" i="6"/>
  <c r="AK80" i="6"/>
  <c r="AW79" i="6"/>
  <c r="AU79" i="6"/>
  <c r="AS79" i="6"/>
  <c r="AQ79" i="6"/>
  <c r="AO79" i="6"/>
  <c r="AM79" i="6"/>
  <c r="AK79" i="6"/>
  <c r="AC79" i="6"/>
  <c r="AA79" i="6"/>
  <c r="AD79" i="6" s="1"/>
  <c r="AF79" i="6" s="1"/>
  <c r="AW78" i="6"/>
  <c r="AU78" i="6"/>
  <c r="AS78" i="6"/>
  <c r="AQ78" i="6"/>
  <c r="AO78" i="6"/>
  <c r="AM78" i="6"/>
  <c r="AK78" i="6"/>
  <c r="AW77" i="6"/>
  <c r="AU77" i="6"/>
  <c r="AS77" i="6"/>
  <c r="AQ77" i="6"/>
  <c r="AO77" i="6"/>
  <c r="AM77" i="6"/>
  <c r="AK77" i="6"/>
  <c r="AW76" i="6"/>
  <c r="AU76" i="6"/>
  <c r="AS76" i="6"/>
  <c r="AQ76" i="6"/>
  <c r="AO76" i="6"/>
  <c r="AM76" i="6"/>
  <c r="AK76" i="6"/>
  <c r="AW75" i="6"/>
  <c r="AU75" i="6"/>
  <c r="AS75" i="6"/>
  <c r="AQ75" i="6"/>
  <c r="AO75" i="6"/>
  <c r="AM75" i="6"/>
  <c r="AK75" i="6"/>
  <c r="AC75" i="6"/>
  <c r="AA75" i="6"/>
  <c r="AD75" i="6" s="1"/>
  <c r="AF75" i="6" s="1"/>
  <c r="AW74" i="6"/>
  <c r="AU74" i="6"/>
  <c r="AS74" i="6"/>
  <c r="AQ74" i="6"/>
  <c r="AO74" i="6"/>
  <c r="AM74" i="6"/>
  <c r="AK74" i="6"/>
  <c r="AW73" i="6"/>
  <c r="AU73" i="6"/>
  <c r="AS73" i="6"/>
  <c r="AQ73" i="6"/>
  <c r="AO73" i="6"/>
  <c r="AM73" i="6"/>
  <c r="AK73" i="6"/>
  <c r="AW72" i="6"/>
  <c r="AU72" i="6"/>
  <c r="AS72" i="6"/>
  <c r="AQ72" i="6"/>
  <c r="AO72" i="6"/>
  <c r="AM72" i="6"/>
  <c r="AK72" i="6"/>
  <c r="AW71" i="6"/>
  <c r="AU71" i="6"/>
  <c r="AS71" i="6"/>
  <c r="AQ71" i="6"/>
  <c r="AO71" i="6"/>
  <c r="AM71" i="6"/>
  <c r="AK71" i="6"/>
  <c r="AC71" i="6"/>
  <c r="AA71" i="6"/>
  <c r="AD71" i="6" s="1"/>
  <c r="AF71" i="6" s="1"/>
  <c r="AW70" i="6"/>
  <c r="AU70" i="6"/>
  <c r="AS70" i="6"/>
  <c r="AQ70" i="6"/>
  <c r="AO70" i="6"/>
  <c r="AM70" i="6"/>
  <c r="AK70" i="6"/>
  <c r="AW69" i="6"/>
  <c r="AU69" i="6"/>
  <c r="AS69" i="6"/>
  <c r="AQ69" i="6"/>
  <c r="AO69" i="6"/>
  <c r="AM69" i="6"/>
  <c r="AK69" i="6"/>
  <c r="AW68" i="6"/>
  <c r="AU68" i="6"/>
  <c r="AS68" i="6"/>
  <c r="AQ68" i="6"/>
  <c r="AO68" i="6"/>
  <c r="AM68" i="6"/>
  <c r="AK68" i="6"/>
  <c r="AW67" i="6"/>
  <c r="AU67" i="6"/>
  <c r="AS67" i="6"/>
  <c r="AQ67" i="6"/>
  <c r="AO67" i="6"/>
  <c r="AM67" i="6"/>
  <c r="AK67" i="6"/>
  <c r="AC67" i="6"/>
  <c r="AA67" i="6"/>
  <c r="AD67" i="6" s="1"/>
  <c r="AF67" i="6" s="1"/>
  <c r="AW66" i="6"/>
  <c r="AU66" i="6"/>
  <c r="AS66" i="6"/>
  <c r="AQ66" i="6"/>
  <c r="AO66" i="6"/>
  <c r="AM66" i="6"/>
  <c r="AK66" i="6"/>
  <c r="AW65" i="6"/>
  <c r="AU65" i="6"/>
  <c r="AS65" i="6"/>
  <c r="AQ65" i="6"/>
  <c r="AO65" i="6"/>
  <c r="AM65" i="6"/>
  <c r="AK65" i="6"/>
  <c r="AW64" i="6"/>
  <c r="AU64" i="6"/>
  <c r="AS64" i="6"/>
  <c r="AQ64" i="6"/>
  <c r="AO64" i="6"/>
  <c r="AM64" i="6"/>
  <c r="AK64" i="6"/>
  <c r="AW63" i="6"/>
  <c r="AU63" i="6"/>
  <c r="AS63" i="6"/>
  <c r="AQ63" i="6"/>
  <c r="AO63" i="6"/>
  <c r="AM63" i="6"/>
  <c r="AK63" i="6"/>
  <c r="AC63" i="6"/>
  <c r="AA63" i="6"/>
  <c r="AD63" i="6" s="1"/>
  <c r="AF63" i="6" s="1"/>
  <c r="AW62" i="6"/>
  <c r="AU62" i="6"/>
  <c r="AS62" i="6"/>
  <c r="AQ62" i="6"/>
  <c r="AO62" i="6"/>
  <c r="AM62" i="6"/>
  <c r="AK62" i="6"/>
  <c r="AW61" i="6"/>
  <c r="AU61" i="6"/>
  <c r="AS61" i="6"/>
  <c r="AQ61" i="6"/>
  <c r="AO61" i="6"/>
  <c r="AM61" i="6"/>
  <c r="AK61" i="6"/>
  <c r="AW60" i="6"/>
  <c r="AU60" i="6"/>
  <c r="AS60" i="6"/>
  <c r="AQ60" i="6"/>
  <c r="AO60" i="6"/>
  <c r="AM60" i="6"/>
  <c r="AK60" i="6"/>
  <c r="AW59" i="6"/>
  <c r="AU59" i="6"/>
  <c r="AS59" i="6"/>
  <c r="AQ59" i="6"/>
  <c r="AO59" i="6"/>
  <c r="AM59" i="6"/>
  <c r="AK59" i="6"/>
  <c r="AC59" i="6"/>
  <c r="AA59" i="6"/>
  <c r="AD59" i="6" s="1"/>
  <c r="AF59" i="6" s="1"/>
  <c r="AW58" i="6"/>
  <c r="AU58" i="6"/>
  <c r="AS58" i="6"/>
  <c r="AQ58" i="6"/>
  <c r="AO58" i="6"/>
  <c r="AM58" i="6"/>
  <c r="AK58" i="6"/>
  <c r="AW57" i="6"/>
  <c r="AU57" i="6"/>
  <c r="AS57" i="6"/>
  <c r="AQ57" i="6"/>
  <c r="AO57" i="6"/>
  <c r="AM57" i="6"/>
  <c r="AK57" i="6"/>
  <c r="AW56" i="6"/>
  <c r="AU56" i="6"/>
  <c r="AS56" i="6"/>
  <c r="AQ56" i="6"/>
  <c r="AO56" i="6"/>
  <c r="AM56" i="6"/>
  <c r="AK56" i="6"/>
  <c r="AW55" i="6"/>
  <c r="AU55" i="6"/>
  <c r="AS55" i="6"/>
  <c r="AQ55" i="6"/>
  <c r="AO55" i="6"/>
  <c r="AM55" i="6"/>
  <c r="AK55" i="6"/>
  <c r="AC55" i="6"/>
  <c r="AA55" i="6"/>
  <c r="AD55" i="6" s="1"/>
  <c r="AF55" i="6" s="1"/>
  <c r="AW54" i="6"/>
  <c r="AU54" i="6"/>
  <c r="AS54" i="6"/>
  <c r="AQ54" i="6"/>
  <c r="AO54" i="6"/>
  <c r="AM54" i="6"/>
  <c r="AK54" i="6"/>
  <c r="AW53" i="6"/>
  <c r="AU53" i="6"/>
  <c r="AS53" i="6"/>
  <c r="AQ53" i="6"/>
  <c r="AO53" i="6"/>
  <c r="AM53" i="6"/>
  <c r="AK53" i="6"/>
  <c r="AW52" i="6"/>
  <c r="AU52" i="6"/>
  <c r="AS52" i="6"/>
  <c r="AQ52" i="6"/>
  <c r="AO52" i="6"/>
  <c r="AM52" i="6"/>
  <c r="AK52" i="6"/>
  <c r="AW51" i="6"/>
  <c r="AU51" i="6"/>
  <c r="AS51" i="6"/>
  <c r="AQ51" i="6"/>
  <c r="AO51" i="6"/>
  <c r="AM51" i="6"/>
  <c r="AK51" i="6"/>
  <c r="AC51" i="6"/>
  <c r="AA51" i="6"/>
  <c r="AD51" i="6" s="1"/>
  <c r="AF51" i="6" s="1"/>
  <c r="AW50" i="6"/>
  <c r="AU50" i="6"/>
  <c r="AS50" i="6"/>
  <c r="AQ50" i="6"/>
  <c r="AO50" i="6"/>
  <c r="AM50" i="6"/>
  <c r="AK50" i="6"/>
  <c r="AW49" i="6"/>
  <c r="AU49" i="6"/>
  <c r="AS49" i="6"/>
  <c r="AQ49" i="6"/>
  <c r="AO49" i="6"/>
  <c r="AM49" i="6"/>
  <c r="AK49" i="6"/>
  <c r="AW48" i="6"/>
  <c r="AU48" i="6"/>
  <c r="AS48" i="6"/>
  <c r="AQ48" i="6"/>
  <c r="AO48" i="6"/>
  <c r="AM48" i="6"/>
  <c r="AK48" i="6"/>
  <c r="AW47" i="6"/>
  <c r="AU47" i="6"/>
  <c r="AS47" i="6"/>
  <c r="AQ47" i="6"/>
  <c r="AO47" i="6"/>
  <c r="AM47" i="6"/>
  <c r="AK47" i="6"/>
  <c r="AC47" i="6"/>
  <c r="AA47" i="6"/>
  <c r="AD47" i="6" s="1"/>
  <c r="AF47" i="6" s="1"/>
  <c r="AW46" i="6"/>
  <c r="AU46" i="6"/>
  <c r="AS46" i="6"/>
  <c r="AQ46" i="6"/>
  <c r="AO46" i="6"/>
  <c r="AM46" i="6"/>
  <c r="AK46" i="6"/>
  <c r="AW45" i="6"/>
  <c r="AU45" i="6"/>
  <c r="AS45" i="6"/>
  <c r="AQ45" i="6"/>
  <c r="AO45" i="6"/>
  <c r="AM45" i="6"/>
  <c r="AK45" i="6"/>
  <c r="AW44" i="6"/>
  <c r="AU44" i="6"/>
  <c r="AS44" i="6"/>
  <c r="AQ44" i="6"/>
  <c r="AO44" i="6"/>
  <c r="AM44" i="6"/>
  <c r="AK44" i="6"/>
  <c r="AW43" i="6"/>
  <c r="AU43" i="6"/>
  <c r="AS43" i="6"/>
  <c r="AQ43" i="6"/>
  <c r="AO43" i="6"/>
  <c r="AM43" i="6"/>
  <c r="AK43" i="6"/>
  <c r="AC43" i="6"/>
  <c r="AA43" i="6"/>
  <c r="AD43" i="6" s="1"/>
  <c r="AF43" i="6" s="1"/>
  <c r="AW42" i="6"/>
  <c r="AU42" i="6"/>
  <c r="AS42" i="6"/>
  <c r="AQ42" i="6"/>
  <c r="AO42" i="6"/>
  <c r="AM42" i="6"/>
  <c r="AK42" i="6"/>
  <c r="AW41" i="6"/>
  <c r="AU41" i="6"/>
  <c r="AS41" i="6"/>
  <c r="AQ41" i="6"/>
  <c r="AO41" i="6"/>
  <c r="AM41" i="6"/>
  <c r="AK41" i="6"/>
  <c r="AW40" i="6"/>
  <c r="AU40" i="6"/>
  <c r="AS40" i="6"/>
  <c r="AQ40" i="6"/>
  <c r="AO40" i="6"/>
  <c r="AM40" i="6"/>
  <c r="AK40" i="6"/>
  <c r="AW39" i="6"/>
  <c r="AU39" i="6"/>
  <c r="AS39" i="6"/>
  <c r="AQ39" i="6"/>
  <c r="AO39" i="6"/>
  <c r="AM39" i="6"/>
  <c r="AK39" i="6"/>
  <c r="AC39" i="6"/>
  <c r="AA39" i="6"/>
  <c r="AD39" i="6" s="1"/>
  <c r="AF39" i="6" s="1"/>
  <c r="AW38" i="6"/>
  <c r="AU38" i="6"/>
  <c r="AS38" i="6"/>
  <c r="AQ38" i="6"/>
  <c r="AO38" i="6"/>
  <c r="AM38" i="6"/>
  <c r="AK38" i="6"/>
  <c r="AW36" i="6"/>
  <c r="AU36" i="6"/>
  <c r="AS36" i="6"/>
  <c r="AQ36" i="6"/>
  <c r="AO36" i="6"/>
  <c r="AM36" i="6"/>
  <c r="AK36" i="6"/>
  <c r="AW35" i="6"/>
  <c r="AU35" i="6"/>
  <c r="AS35" i="6"/>
  <c r="AQ35" i="6"/>
  <c r="AO35" i="6"/>
  <c r="AM35" i="6"/>
  <c r="AK35" i="6"/>
  <c r="AW34" i="6"/>
  <c r="AU34" i="6"/>
  <c r="AS34" i="6"/>
  <c r="AQ34" i="6"/>
  <c r="AO34" i="6"/>
  <c r="AM34" i="6"/>
  <c r="AK34" i="6"/>
  <c r="AC34" i="6"/>
  <c r="AA34" i="6"/>
  <c r="AD34" i="6" s="1"/>
  <c r="AF34" i="6" s="1"/>
  <c r="AW33" i="6"/>
  <c r="AU33" i="6"/>
  <c r="AS33" i="6"/>
  <c r="AQ33" i="6"/>
  <c r="AO33" i="6"/>
  <c r="AM33" i="6"/>
  <c r="AK33" i="6"/>
  <c r="AW32" i="6"/>
  <c r="AU32" i="6"/>
  <c r="AS32" i="6"/>
  <c r="AQ32" i="6"/>
  <c r="AO32" i="6"/>
  <c r="AM32" i="6"/>
  <c r="AK32" i="6"/>
  <c r="AW31" i="6"/>
  <c r="AU31" i="6"/>
  <c r="AS31" i="6"/>
  <c r="AQ31" i="6"/>
  <c r="AO31" i="6"/>
  <c r="AM31" i="6"/>
  <c r="AK31" i="6"/>
  <c r="AW30" i="6"/>
  <c r="AU30" i="6"/>
  <c r="AS30" i="6"/>
  <c r="AQ30" i="6"/>
  <c r="AO30" i="6"/>
  <c r="AM30" i="6"/>
  <c r="AK30" i="6"/>
  <c r="AC30" i="6"/>
  <c r="AA30" i="6"/>
  <c r="AD30" i="6" s="1"/>
  <c r="AF30" i="6" s="1"/>
  <c r="AW29" i="6"/>
  <c r="AU29" i="6"/>
  <c r="AS29" i="6"/>
  <c r="AQ29" i="6"/>
  <c r="AO29" i="6"/>
  <c r="AM29" i="6"/>
  <c r="AK29" i="6"/>
  <c r="AW28" i="6"/>
  <c r="AU28" i="6"/>
  <c r="AS28" i="6"/>
  <c r="AQ28" i="6"/>
  <c r="AO28" i="6"/>
  <c r="AM28" i="6"/>
  <c r="AK28" i="6"/>
  <c r="AW27" i="6"/>
  <c r="AU27" i="6"/>
  <c r="AS27" i="6"/>
  <c r="AQ27" i="6"/>
  <c r="AO27" i="6"/>
  <c r="AM27" i="6"/>
  <c r="AK27" i="6"/>
  <c r="BA26" i="6"/>
  <c r="AW26" i="6"/>
  <c r="AU26" i="6"/>
  <c r="AS26" i="6"/>
  <c r="AQ26" i="6"/>
  <c r="AO26" i="6"/>
  <c r="AM26" i="6"/>
  <c r="AK26" i="6"/>
  <c r="AC26" i="6"/>
  <c r="AA26" i="6"/>
  <c r="AD26" i="6" s="1"/>
  <c r="AF26" i="6" s="1"/>
  <c r="AW25" i="6"/>
  <c r="AU25" i="6"/>
  <c r="AS25" i="6"/>
  <c r="AQ25" i="6"/>
  <c r="AO25" i="6"/>
  <c r="AM25" i="6"/>
  <c r="AK25" i="6"/>
  <c r="AW24" i="6"/>
  <c r="AU24" i="6"/>
  <c r="AS24" i="6"/>
  <c r="AQ24" i="6"/>
  <c r="AO24" i="6"/>
  <c r="AM24" i="6"/>
  <c r="AK24" i="6"/>
  <c r="AW23" i="6"/>
  <c r="AU23" i="6"/>
  <c r="AS23" i="6"/>
  <c r="AQ23" i="6"/>
  <c r="AO23" i="6"/>
  <c r="AM23" i="6"/>
  <c r="AK23" i="6"/>
  <c r="BA22" i="6"/>
  <c r="AW22" i="6"/>
  <c r="AU22" i="6"/>
  <c r="AS22" i="6"/>
  <c r="AQ22" i="6"/>
  <c r="AO22" i="6"/>
  <c r="AM22" i="6"/>
  <c r="AK22" i="6"/>
  <c r="AC22" i="6"/>
  <c r="AA22" i="6"/>
  <c r="AD22" i="6" s="1"/>
  <c r="AF22" i="6" s="1"/>
  <c r="AW21" i="6"/>
  <c r="AU21" i="6"/>
  <c r="AS21" i="6"/>
  <c r="AQ21" i="6"/>
  <c r="AO21" i="6"/>
  <c r="AM21" i="6"/>
  <c r="AK21" i="6"/>
  <c r="AW20" i="6"/>
  <c r="AU20" i="6"/>
  <c r="AS20" i="6"/>
  <c r="AQ20" i="6"/>
  <c r="AO20" i="6"/>
  <c r="AM20" i="6"/>
  <c r="AK20" i="6"/>
  <c r="AW19" i="6"/>
  <c r="AU19" i="6"/>
  <c r="AS19" i="6"/>
  <c r="AQ19" i="6"/>
  <c r="AO19" i="6"/>
  <c r="AM19" i="6"/>
  <c r="AK19" i="6"/>
  <c r="BA18" i="6"/>
  <c r="AW18" i="6"/>
  <c r="AU18" i="6"/>
  <c r="AS18" i="6"/>
  <c r="AQ18" i="6"/>
  <c r="AO18" i="6"/>
  <c r="AM18" i="6"/>
  <c r="AK18" i="6"/>
  <c r="AC18" i="6"/>
  <c r="AA18" i="6"/>
  <c r="AD18" i="6" s="1"/>
  <c r="AF18" i="6" s="1"/>
  <c r="AW17" i="6"/>
  <c r="AU17" i="6"/>
  <c r="AS17" i="6"/>
  <c r="AQ17" i="6"/>
  <c r="AO17" i="6"/>
  <c r="AM17" i="6"/>
  <c r="AK17" i="6"/>
  <c r="AW16" i="6"/>
  <c r="AU16" i="6"/>
  <c r="AS16" i="6"/>
  <c r="AQ16" i="6"/>
  <c r="AO16" i="6"/>
  <c r="AM16" i="6"/>
  <c r="AK16" i="6"/>
  <c r="AW15" i="6"/>
  <c r="AU15" i="6"/>
  <c r="AS15" i="6"/>
  <c r="AQ15" i="6"/>
  <c r="AO15" i="6"/>
  <c r="AM15" i="6"/>
  <c r="AK15" i="6"/>
  <c r="BA14" i="6"/>
  <c r="AW14" i="6"/>
  <c r="AU14" i="6"/>
  <c r="AS14" i="6"/>
  <c r="AQ14" i="6"/>
  <c r="AO14" i="6"/>
  <c r="AM14" i="6"/>
  <c r="AK14" i="6"/>
  <c r="AC14" i="6"/>
  <c r="AA14" i="6"/>
  <c r="AD14" i="6" s="1"/>
  <c r="AF14" i="6" s="1"/>
  <c r="AW13" i="6"/>
  <c r="AU13" i="6"/>
  <c r="AS13" i="6"/>
  <c r="AQ13" i="6"/>
  <c r="AO13" i="6"/>
  <c r="AM13" i="6"/>
  <c r="AK13" i="6"/>
  <c r="AW11" i="6"/>
  <c r="AU11" i="6"/>
  <c r="AS11" i="6"/>
  <c r="AQ11" i="6"/>
  <c r="AO11" i="6"/>
  <c r="AM11" i="6"/>
  <c r="AK11" i="6"/>
  <c r="AW10" i="6"/>
  <c r="AU10" i="6"/>
  <c r="AS10" i="6"/>
  <c r="AQ10" i="6"/>
  <c r="AO10" i="6"/>
  <c r="AM10" i="6"/>
  <c r="AK10" i="6"/>
  <c r="BA9" i="6"/>
  <c r="AW9" i="6"/>
  <c r="AU9" i="6"/>
  <c r="AS9" i="6"/>
  <c r="AQ9" i="6"/>
  <c r="AO9" i="6"/>
  <c r="AM9" i="6"/>
  <c r="AK9" i="6"/>
  <c r="AC9" i="6"/>
  <c r="AA9" i="6"/>
  <c r="AD9" i="6" s="1"/>
  <c r="AF9" i="6" s="1"/>
  <c r="BA7" i="6"/>
  <c r="AW8" i="6"/>
  <c r="AU8" i="6"/>
  <c r="AS8" i="6"/>
  <c r="AQ8" i="6"/>
  <c r="AO8" i="6"/>
  <c r="AM8" i="6"/>
  <c r="AK8" i="6"/>
  <c r="AW7" i="6"/>
  <c r="AU7" i="6"/>
  <c r="AS7" i="6"/>
  <c r="AQ7" i="6"/>
  <c r="AO7" i="6"/>
  <c r="AM7" i="6"/>
  <c r="AK7" i="6"/>
  <c r="U7" i="10"/>
  <c r="AA7" i="6"/>
  <c r="AD7" i="6" s="1"/>
  <c r="AC7" i="6"/>
  <c r="AX20" i="6" l="1"/>
  <c r="AY20" i="6" s="1"/>
  <c r="AX11" i="6"/>
  <c r="AY11" i="6" s="1"/>
  <c r="AX15" i="6"/>
  <c r="AY15" i="6" s="1"/>
  <c r="AX25" i="6"/>
  <c r="AY25" i="6" s="1"/>
  <c r="AX28" i="6"/>
  <c r="AY28" i="6" s="1"/>
  <c r="AX47" i="6"/>
  <c r="AY47" i="6" s="1"/>
  <c r="AX61" i="6"/>
  <c r="AY61" i="6" s="1"/>
  <c r="AX63" i="6"/>
  <c r="AY63" i="6" s="1"/>
  <c r="AX77" i="6"/>
  <c r="AY77" i="6" s="1"/>
  <c r="AX79" i="6"/>
  <c r="AY79" i="6" s="1"/>
  <c r="AX45" i="6"/>
  <c r="AY45" i="6" s="1"/>
  <c r="AX48" i="6"/>
  <c r="AY48" i="6" s="1"/>
  <c r="AX64" i="6"/>
  <c r="AY64" i="6" s="1"/>
  <c r="AX80" i="6"/>
  <c r="AY80" i="6" s="1"/>
  <c r="AX96" i="6"/>
  <c r="AY96" i="6" s="1"/>
  <c r="AX112" i="6"/>
  <c r="AY112" i="6" s="1"/>
  <c r="AX93" i="6"/>
  <c r="AY93" i="6" s="1"/>
  <c r="AX95" i="6"/>
  <c r="AY95" i="6" s="1"/>
  <c r="AX109" i="6"/>
  <c r="AY109" i="6" s="1"/>
  <c r="AX111" i="6"/>
  <c r="AY111" i="6" s="1"/>
  <c r="AX125" i="6"/>
  <c r="AY125" i="6" s="1"/>
  <c r="AX42" i="6"/>
  <c r="AY42" i="6" s="1"/>
  <c r="AX58" i="6"/>
  <c r="AY58" i="6" s="1"/>
  <c r="AX74" i="6"/>
  <c r="AY74" i="6" s="1"/>
  <c r="AX90" i="6"/>
  <c r="AY90" i="6" s="1"/>
  <c r="AX106" i="6"/>
  <c r="AY106" i="6" s="1"/>
  <c r="AX122" i="6"/>
  <c r="AY122" i="6" s="1"/>
  <c r="AX31" i="6"/>
  <c r="AY31" i="6" s="1"/>
  <c r="AX30" i="6"/>
  <c r="AY30" i="6" s="1"/>
  <c r="AX24" i="6"/>
  <c r="AY24" i="6" s="1"/>
  <c r="AX27" i="6"/>
  <c r="AY27" i="6" s="1"/>
  <c r="AX38" i="6"/>
  <c r="AY38" i="6" s="1"/>
  <c r="AX41" i="6"/>
  <c r="AY41" i="6" s="1"/>
  <c r="AX43" i="6"/>
  <c r="AY43" i="6" s="1"/>
  <c r="AX44" i="6"/>
  <c r="AY44" i="6" s="1"/>
  <c r="AX54" i="6"/>
  <c r="AY54" i="6" s="1"/>
  <c r="AX57" i="6"/>
  <c r="AY57" i="6" s="1"/>
  <c r="AX59" i="6"/>
  <c r="AY59" i="6" s="1"/>
  <c r="AX60" i="6"/>
  <c r="AY60" i="6" s="1"/>
  <c r="AX70" i="6"/>
  <c r="AY70" i="6" s="1"/>
  <c r="AX73" i="6"/>
  <c r="AY73" i="6" s="1"/>
  <c r="AX75" i="6"/>
  <c r="AY75" i="6" s="1"/>
  <c r="AX76" i="6"/>
  <c r="AY76" i="6" s="1"/>
  <c r="AX86" i="6"/>
  <c r="AY86" i="6" s="1"/>
  <c r="AX89" i="6"/>
  <c r="AY89" i="6" s="1"/>
  <c r="AX91" i="6"/>
  <c r="AY91" i="6" s="1"/>
  <c r="AX92" i="6"/>
  <c r="AY92" i="6" s="1"/>
  <c r="AX102" i="6"/>
  <c r="AY102" i="6" s="1"/>
  <c r="AX105" i="6"/>
  <c r="AY105" i="6" s="1"/>
  <c r="AX107" i="6"/>
  <c r="AY107" i="6" s="1"/>
  <c r="AX108" i="6"/>
  <c r="AY108" i="6" s="1"/>
  <c r="AX118" i="6"/>
  <c r="AY118" i="6" s="1"/>
  <c r="AX121" i="6"/>
  <c r="AY121" i="6" s="1"/>
  <c r="AX123" i="6"/>
  <c r="AY123" i="6" s="1"/>
  <c r="AX124" i="6"/>
  <c r="AY124" i="6" s="1"/>
  <c r="AX10" i="6"/>
  <c r="AY10" i="6" s="1"/>
  <c r="AX23" i="6"/>
  <c r="AY23" i="6" s="1"/>
  <c r="AX33" i="6"/>
  <c r="AY33" i="6" s="1"/>
  <c r="AX36" i="6"/>
  <c r="AY36" i="6" s="1"/>
  <c r="AX39" i="6"/>
  <c r="AY39" i="6" s="1"/>
  <c r="AX40" i="6"/>
  <c r="AY40" i="6" s="1"/>
  <c r="AX50" i="6"/>
  <c r="AY50" i="6" s="1"/>
  <c r="AX53" i="6"/>
  <c r="AY53" i="6" s="1"/>
  <c r="AX55" i="6"/>
  <c r="AY55" i="6" s="1"/>
  <c r="AX56" i="6"/>
  <c r="AY56" i="6" s="1"/>
  <c r="AX66" i="6"/>
  <c r="AY66" i="6" s="1"/>
  <c r="AX69" i="6"/>
  <c r="AY69" i="6" s="1"/>
  <c r="AX71" i="6"/>
  <c r="AY71" i="6" s="1"/>
  <c r="AX72" i="6"/>
  <c r="AY72" i="6" s="1"/>
  <c r="AX82" i="6"/>
  <c r="AY82" i="6" s="1"/>
  <c r="AX85" i="6"/>
  <c r="AY85" i="6" s="1"/>
  <c r="AX87" i="6"/>
  <c r="AY87" i="6" s="1"/>
  <c r="AX88" i="6"/>
  <c r="AY88" i="6" s="1"/>
  <c r="AX98" i="6"/>
  <c r="AY98" i="6" s="1"/>
  <c r="AX101" i="6"/>
  <c r="AY101" i="6" s="1"/>
  <c r="AX103" i="6"/>
  <c r="AY103" i="6" s="1"/>
  <c r="AX104" i="6"/>
  <c r="AY104" i="6" s="1"/>
  <c r="AX114" i="6"/>
  <c r="AY114" i="6" s="1"/>
  <c r="AX117" i="6"/>
  <c r="AY117" i="6" s="1"/>
  <c r="AX119" i="6"/>
  <c r="AY119" i="6" s="1"/>
  <c r="AX120" i="6"/>
  <c r="AY120" i="6" s="1"/>
  <c r="AX13" i="6"/>
  <c r="AY13" i="6" s="1"/>
  <c r="AX16" i="6"/>
  <c r="AY16" i="6" s="1"/>
  <c r="AX19" i="6"/>
  <c r="AY19" i="6" s="1"/>
  <c r="AX29" i="6"/>
  <c r="AY29" i="6" s="1"/>
  <c r="AX32" i="6"/>
  <c r="AY32" i="6" s="1"/>
  <c r="AX34" i="6"/>
  <c r="AY34" i="6" s="1"/>
  <c r="AX35" i="6"/>
  <c r="AY35" i="6" s="1"/>
  <c r="AX46" i="6"/>
  <c r="AY46" i="6" s="1"/>
  <c r="AX49" i="6"/>
  <c r="AY49" i="6" s="1"/>
  <c r="AX51" i="6"/>
  <c r="AY51" i="6" s="1"/>
  <c r="AX52" i="6"/>
  <c r="AY52" i="6" s="1"/>
  <c r="AX62" i="6"/>
  <c r="AY62" i="6" s="1"/>
  <c r="AX65" i="6"/>
  <c r="AY65" i="6" s="1"/>
  <c r="AX67" i="6"/>
  <c r="AY67" i="6" s="1"/>
  <c r="AX68" i="6"/>
  <c r="AY68" i="6" s="1"/>
  <c r="AX78" i="6"/>
  <c r="AY78" i="6" s="1"/>
  <c r="AX81" i="6"/>
  <c r="AY81" i="6" s="1"/>
  <c r="AX83" i="6"/>
  <c r="AY83" i="6" s="1"/>
  <c r="AX84" i="6"/>
  <c r="AY84" i="6" s="1"/>
  <c r="AX94" i="6"/>
  <c r="AY94" i="6" s="1"/>
  <c r="AX97" i="6"/>
  <c r="AY97" i="6" s="1"/>
  <c r="AX99" i="6"/>
  <c r="AY99" i="6" s="1"/>
  <c r="AX100" i="6"/>
  <c r="AY100" i="6" s="1"/>
  <c r="AX110" i="6"/>
  <c r="AY110" i="6" s="1"/>
  <c r="AX113" i="6"/>
  <c r="AY113" i="6" s="1"/>
  <c r="AX115" i="6"/>
  <c r="AY115" i="6" s="1"/>
  <c r="AX116" i="6"/>
  <c r="AY116" i="6" s="1"/>
  <c r="AX126" i="6"/>
  <c r="AY126" i="6" s="1"/>
  <c r="AE103" i="6"/>
  <c r="AF103" i="6"/>
  <c r="AX8" i="6"/>
  <c r="AY8" i="6" s="1"/>
  <c r="BI7" i="6"/>
  <c r="AF7" i="6"/>
  <c r="AX14" i="6"/>
  <c r="AY14" i="6" s="1"/>
  <c r="AX26" i="6"/>
  <c r="AY26" i="6" s="1"/>
  <c r="AX9" i="6"/>
  <c r="AY9" i="6" s="1"/>
  <c r="AX22" i="6"/>
  <c r="AY22" i="6" s="1"/>
  <c r="AX18" i="6"/>
  <c r="AY18" i="6" s="1"/>
  <c r="BI103" i="6"/>
  <c r="AE123" i="6"/>
  <c r="BI123" i="6"/>
  <c r="AE119" i="6"/>
  <c r="BI119" i="6"/>
  <c r="AE115" i="6"/>
  <c r="BI115" i="6"/>
  <c r="AE111" i="6"/>
  <c r="BI111" i="6"/>
  <c r="AE107" i="6"/>
  <c r="BI107" i="6"/>
  <c r="AE99" i="6"/>
  <c r="BI99" i="6"/>
  <c r="AE95" i="6"/>
  <c r="BI95" i="6"/>
  <c r="AE91" i="6"/>
  <c r="BI91" i="6"/>
  <c r="AE87" i="6"/>
  <c r="BI87" i="6"/>
  <c r="AE83" i="6"/>
  <c r="BI83" i="6"/>
  <c r="AE79" i="6"/>
  <c r="BI79" i="6"/>
  <c r="AE75" i="6"/>
  <c r="BI75" i="6"/>
  <c r="AE71" i="6"/>
  <c r="BI71" i="6"/>
  <c r="AE67" i="6"/>
  <c r="BI67" i="6"/>
  <c r="AE63" i="6"/>
  <c r="BI63" i="6"/>
  <c r="AE59" i="6"/>
  <c r="BI59" i="6"/>
  <c r="AE55" i="6"/>
  <c r="BI55" i="6"/>
  <c r="AE51" i="6"/>
  <c r="BI51" i="6"/>
  <c r="BI47" i="6"/>
  <c r="AE47" i="6"/>
  <c r="AE43" i="6"/>
  <c r="BI43" i="6"/>
  <c r="AE39" i="6"/>
  <c r="BI39" i="6"/>
  <c r="BI34" i="6"/>
  <c r="AE34" i="6"/>
  <c r="AE30" i="6"/>
  <c r="BI30" i="6"/>
  <c r="BI26" i="6"/>
  <c r="AE26" i="6"/>
  <c r="AE22" i="6"/>
  <c r="BI22" i="6"/>
  <c r="AE18" i="6"/>
  <c r="BI18" i="6"/>
  <c r="AE14" i="6"/>
  <c r="BI14" i="6"/>
  <c r="AE9" i="6"/>
  <c r="BI9" i="6"/>
  <c r="AE7" i="6"/>
  <c r="AX7" i="6"/>
  <c r="AY7" i="6" s="1"/>
  <c r="AI250" i="10" l="1"/>
  <c r="AE250" i="10"/>
  <c r="AC250" i="10"/>
  <c r="AA250" i="10"/>
  <c r="Y250" i="10"/>
  <c r="W250" i="10"/>
  <c r="U250" i="10"/>
  <c r="S250" i="10"/>
  <c r="AI249" i="10"/>
  <c r="AE249" i="10"/>
  <c r="AC249" i="10"/>
  <c r="AA249" i="10"/>
  <c r="Y249" i="10"/>
  <c r="W249" i="10"/>
  <c r="U249" i="10"/>
  <c r="S249" i="10"/>
  <c r="AI248" i="10"/>
  <c r="AE248" i="10"/>
  <c r="AC248" i="10"/>
  <c r="AA248" i="10"/>
  <c r="Y248" i="10"/>
  <c r="W248" i="10"/>
  <c r="U248" i="10"/>
  <c r="S248" i="10"/>
  <c r="AI247" i="10"/>
  <c r="AE247" i="10"/>
  <c r="AC247" i="10"/>
  <c r="AA247" i="10"/>
  <c r="Y247" i="10"/>
  <c r="W247" i="10"/>
  <c r="U247" i="10"/>
  <c r="S247" i="10"/>
  <c r="N247" i="10"/>
  <c r="M247" i="10"/>
  <c r="K247" i="10"/>
  <c r="AI246" i="10"/>
  <c r="AE246" i="10"/>
  <c r="AC246" i="10"/>
  <c r="AA246" i="10"/>
  <c r="Y246" i="10"/>
  <c r="W246" i="10"/>
  <c r="U246" i="10"/>
  <c r="S246" i="10"/>
  <c r="AI245" i="10"/>
  <c r="AE245" i="10"/>
  <c r="AC245" i="10"/>
  <c r="AA245" i="10"/>
  <c r="Y245" i="10"/>
  <c r="W245" i="10"/>
  <c r="U245" i="10"/>
  <c r="S245" i="10"/>
  <c r="AI244" i="10"/>
  <c r="AE244" i="10"/>
  <c r="AC244" i="10"/>
  <c r="AA244" i="10"/>
  <c r="Y244" i="10"/>
  <c r="W244" i="10"/>
  <c r="U244" i="10"/>
  <c r="S244" i="10"/>
  <c r="AI243" i="10"/>
  <c r="AE243" i="10"/>
  <c r="AC243" i="10"/>
  <c r="AA243" i="10"/>
  <c r="Y243" i="10"/>
  <c r="W243" i="10"/>
  <c r="U243" i="10"/>
  <c r="S243" i="10"/>
  <c r="N243" i="10"/>
  <c r="M243" i="10"/>
  <c r="K243" i="10"/>
  <c r="AI242" i="10"/>
  <c r="AE242" i="10"/>
  <c r="AC242" i="10"/>
  <c r="AA242" i="10"/>
  <c r="Y242" i="10"/>
  <c r="W242" i="10"/>
  <c r="U242" i="10"/>
  <c r="S242" i="10"/>
  <c r="AI241" i="10"/>
  <c r="AE241" i="10"/>
  <c r="AC241" i="10"/>
  <c r="AA241" i="10"/>
  <c r="Y241" i="10"/>
  <c r="W241" i="10"/>
  <c r="U241" i="10"/>
  <c r="S241" i="10"/>
  <c r="AI240" i="10"/>
  <c r="AE240" i="10"/>
  <c r="AC240" i="10"/>
  <c r="AA240" i="10"/>
  <c r="Y240" i="10"/>
  <c r="W240" i="10"/>
  <c r="U240" i="10"/>
  <c r="S240" i="10"/>
  <c r="AI239" i="10"/>
  <c r="AE239" i="10"/>
  <c r="AC239" i="10"/>
  <c r="AA239" i="10"/>
  <c r="Y239" i="10"/>
  <c r="W239" i="10"/>
  <c r="U239" i="10"/>
  <c r="S239" i="10"/>
  <c r="N239" i="10"/>
  <c r="M239" i="10"/>
  <c r="K239" i="10"/>
  <c r="AI238" i="10"/>
  <c r="AE238" i="10"/>
  <c r="AC238" i="10"/>
  <c r="AA238" i="10"/>
  <c r="Y238" i="10"/>
  <c r="W238" i="10"/>
  <c r="U238" i="10"/>
  <c r="S238" i="10"/>
  <c r="AI237" i="10"/>
  <c r="AE237" i="10"/>
  <c r="AC237" i="10"/>
  <c r="AA237" i="10"/>
  <c r="Y237" i="10"/>
  <c r="W237" i="10"/>
  <c r="U237" i="10"/>
  <c r="S237" i="10"/>
  <c r="AI236" i="10"/>
  <c r="AE236" i="10"/>
  <c r="AC236" i="10"/>
  <c r="AA236" i="10"/>
  <c r="Y236" i="10"/>
  <c r="W236" i="10"/>
  <c r="U236" i="10"/>
  <c r="S236" i="10"/>
  <c r="AI235" i="10"/>
  <c r="AE235" i="10"/>
  <c r="AC235" i="10"/>
  <c r="AA235" i="10"/>
  <c r="Y235" i="10"/>
  <c r="W235" i="10"/>
  <c r="U235" i="10"/>
  <c r="S235" i="10"/>
  <c r="N235" i="10"/>
  <c r="M235" i="10"/>
  <c r="K235" i="10"/>
  <c r="AI234" i="10"/>
  <c r="AE234" i="10"/>
  <c r="AC234" i="10"/>
  <c r="AA234" i="10"/>
  <c r="Y234" i="10"/>
  <c r="W234" i="10"/>
  <c r="U234" i="10"/>
  <c r="S234" i="10"/>
  <c r="AI233" i="10"/>
  <c r="AE233" i="10"/>
  <c r="AC233" i="10"/>
  <c r="AA233" i="10"/>
  <c r="Y233" i="10"/>
  <c r="W233" i="10"/>
  <c r="U233" i="10"/>
  <c r="S233" i="10"/>
  <c r="AI232" i="10"/>
  <c r="AE232" i="10"/>
  <c r="AC232" i="10"/>
  <c r="AA232" i="10"/>
  <c r="Y232" i="10"/>
  <c r="W232" i="10"/>
  <c r="U232" i="10"/>
  <c r="S232" i="10"/>
  <c r="AI231" i="10"/>
  <c r="AE231" i="10"/>
  <c r="AC231" i="10"/>
  <c r="AA231" i="10"/>
  <c r="Y231" i="10"/>
  <c r="W231" i="10"/>
  <c r="U231" i="10"/>
  <c r="S231" i="10"/>
  <c r="N231" i="10"/>
  <c r="M231" i="10"/>
  <c r="K231" i="10"/>
  <c r="AI230" i="10"/>
  <c r="AE230" i="10"/>
  <c r="AC230" i="10"/>
  <c r="AA230" i="10"/>
  <c r="Y230" i="10"/>
  <c r="W230" i="10"/>
  <c r="U230" i="10"/>
  <c r="S230" i="10"/>
  <c r="AI229" i="10"/>
  <c r="AE229" i="10"/>
  <c r="AC229" i="10"/>
  <c r="AA229" i="10"/>
  <c r="Y229" i="10"/>
  <c r="W229" i="10"/>
  <c r="U229" i="10"/>
  <c r="S229" i="10"/>
  <c r="AI228" i="10"/>
  <c r="AE228" i="10"/>
  <c r="AC228" i="10"/>
  <c r="AA228" i="10"/>
  <c r="Y228" i="10"/>
  <c r="W228" i="10"/>
  <c r="U228" i="10"/>
  <c r="S228" i="10"/>
  <c r="AI227" i="10"/>
  <c r="AE227" i="10"/>
  <c r="AC227" i="10"/>
  <c r="AA227" i="10"/>
  <c r="Y227" i="10"/>
  <c r="W227" i="10"/>
  <c r="U227" i="10"/>
  <c r="S227" i="10"/>
  <c r="N227" i="10"/>
  <c r="M227" i="10"/>
  <c r="K227" i="10"/>
  <c r="AI226" i="10"/>
  <c r="AE226" i="10"/>
  <c r="AC226" i="10"/>
  <c r="AA226" i="10"/>
  <c r="Y226" i="10"/>
  <c r="W226" i="10"/>
  <c r="U226" i="10"/>
  <c r="S226" i="10"/>
  <c r="AI225" i="10"/>
  <c r="AE225" i="10"/>
  <c r="AC225" i="10"/>
  <c r="AA225" i="10"/>
  <c r="Y225" i="10"/>
  <c r="W225" i="10"/>
  <c r="U225" i="10"/>
  <c r="S225" i="10"/>
  <c r="AI224" i="10"/>
  <c r="AE224" i="10"/>
  <c r="AC224" i="10"/>
  <c r="AA224" i="10"/>
  <c r="Y224" i="10"/>
  <c r="W224" i="10"/>
  <c r="U224" i="10"/>
  <c r="S224" i="10"/>
  <c r="AI223" i="10"/>
  <c r="AE223" i="10"/>
  <c r="AC223" i="10"/>
  <c r="AA223" i="10"/>
  <c r="Y223" i="10"/>
  <c r="W223" i="10"/>
  <c r="U223" i="10"/>
  <c r="S223" i="10"/>
  <c r="N223" i="10"/>
  <c r="M223" i="10"/>
  <c r="K223" i="10"/>
  <c r="AI222" i="10"/>
  <c r="AE222" i="10"/>
  <c r="AC222" i="10"/>
  <c r="AA222" i="10"/>
  <c r="Y222" i="10"/>
  <c r="W222" i="10"/>
  <c r="U222" i="10"/>
  <c r="S222" i="10"/>
  <c r="AI221" i="10"/>
  <c r="AE221" i="10"/>
  <c r="AC221" i="10"/>
  <c r="AA221" i="10"/>
  <c r="Y221" i="10"/>
  <c r="W221" i="10"/>
  <c r="U221" i="10"/>
  <c r="S221" i="10"/>
  <c r="AI220" i="10"/>
  <c r="AE220" i="10"/>
  <c r="AC220" i="10"/>
  <c r="AA220" i="10"/>
  <c r="Y220" i="10"/>
  <c r="W220" i="10"/>
  <c r="U220" i="10"/>
  <c r="S220" i="10"/>
  <c r="AI219" i="10"/>
  <c r="AE219" i="10"/>
  <c r="AC219" i="10"/>
  <c r="AA219" i="10"/>
  <c r="Y219" i="10"/>
  <c r="W219" i="10"/>
  <c r="U219" i="10"/>
  <c r="S219" i="10"/>
  <c r="N219" i="10"/>
  <c r="M219" i="10"/>
  <c r="K219" i="10"/>
  <c r="AI218" i="10"/>
  <c r="AE218" i="10"/>
  <c r="AC218" i="10"/>
  <c r="AA218" i="10"/>
  <c r="Y218" i="10"/>
  <c r="W218" i="10"/>
  <c r="U218" i="10"/>
  <c r="S218" i="10"/>
  <c r="AI217" i="10"/>
  <c r="AE217" i="10"/>
  <c r="AC217" i="10"/>
  <c r="AA217" i="10"/>
  <c r="Y217" i="10"/>
  <c r="W217" i="10"/>
  <c r="U217" i="10"/>
  <c r="S217" i="10"/>
  <c r="AI216" i="10"/>
  <c r="AE216" i="10"/>
  <c r="AC216" i="10"/>
  <c r="AA216" i="10"/>
  <c r="Y216" i="10"/>
  <c r="W216" i="10"/>
  <c r="U216" i="10"/>
  <c r="S216" i="10"/>
  <c r="AI215" i="10"/>
  <c r="AE215" i="10"/>
  <c r="AC215" i="10"/>
  <c r="AA215" i="10"/>
  <c r="Y215" i="10"/>
  <c r="W215" i="10"/>
  <c r="U215" i="10"/>
  <c r="S215" i="10"/>
  <c r="N215" i="10"/>
  <c r="M215" i="10"/>
  <c r="K215" i="10"/>
  <c r="AI214" i="10"/>
  <c r="AE214" i="10"/>
  <c r="AC214" i="10"/>
  <c r="AA214" i="10"/>
  <c r="Y214" i="10"/>
  <c r="W214" i="10"/>
  <c r="U214" i="10"/>
  <c r="S214" i="10"/>
  <c r="AI213" i="10"/>
  <c r="AE213" i="10"/>
  <c r="AC213" i="10"/>
  <c r="AA213" i="10"/>
  <c r="Y213" i="10"/>
  <c r="W213" i="10"/>
  <c r="U213" i="10"/>
  <c r="S213" i="10"/>
  <c r="AI212" i="10"/>
  <c r="AE212" i="10"/>
  <c r="AC212" i="10"/>
  <c r="AA212" i="10"/>
  <c r="Y212" i="10"/>
  <c r="W212" i="10"/>
  <c r="U212" i="10"/>
  <c r="S212" i="10"/>
  <c r="AI211" i="10"/>
  <c r="AE211" i="10"/>
  <c r="AC211" i="10"/>
  <c r="AA211" i="10"/>
  <c r="Y211" i="10"/>
  <c r="W211" i="10"/>
  <c r="U211" i="10"/>
  <c r="S211" i="10"/>
  <c r="N211" i="10"/>
  <c r="M211" i="10"/>
  <c r="K211" i="10"/>
  <c r="AI210" i="10"/>
  <c r="AE210" i="10"/>
  <c r="AC210" i="10"/>
  <c r="AA210" i="10"/>
  <c r="Y210" i="10"/>
  <c r="W210" i="10"/>
  <c r="U210" i="10"/>
  <c r="S210" i="10"/>
  <c r="AI209" i="10"/>
  <c r="AE209" i="10"/>
  <c r="AC209" i="10"/>
  <c r="AA209" i="10"/>
  <c r="Y209" i="10"/>
  <c r="W209" i="10"/>
  <c r="U209" i="10"/>
  <c r="S209" i="10"/>
  <c r="AI208" i="10"/>
  <c r="AE208" i="10"/>
  <c r="AC208" i="10"/>
  <c r="AA208" i="10"/>
  <c r="Y208" i="10"/>
  <c r="W208" i="10"/>
  <c r="U208" i="10"/>
  <c r="S208" i="10"/>
  <c r="AI207" i="10"/>
  <c r="AE207" i="10"/>
  <c r="AC207" i="10"/>
  <c r="AA207" i="10"/>
  <c r="Y207" i="10"/>
  <c r="W207" i="10"/>
  <c r="U207" i="10"/>
  <c r="S207" i="10"/>
  <c r="N207" i="10"/>
  <c r="M207" i="10"/>
  <c r="K207" i="10"/>
  <c r="AI206" i="10"/>
  <c r="AE206" i="10"/>
  <c r="AC206" i="10"/>
  <c r="AA206" i="10"/>
  <c r="Y206" i="10"/>
  <c r="W206" i="10"/>
  <c r="U206" i="10"/>
  <c r="S206" i="10"/>
  <c r="AI205" i="10"/>
  <c r="AE205" i="10"/>
  <c r="AC205" i="10"/>
  <c r="AA205" i="10"/>
  <c r="Y205" i="10"/>
  <c r="W205" i="10"/>
  <c r="U205" i="10"/>
  <c r="S205" i="10"/>
  <c r="AI204" i="10"/>
  <c r="AE204" i="10"/>
  <c r="AC204" i="10"/>
  <c r="AA204" i="10"/>
  <c r="Y204" i="10"/>
  <c r="W204" i="10"/>
  <c r="U204" i="10"/>
  <c r="S204" i="10"/>
  <c r="AI203" i="10"/>
  <c r="AE203" i="10"/>
  <c r="AC203" i="10"/>
  <c r="AA203" i="10"/>
  <c r="Y203" i="10"/>
  <c r="W203" i="10"/>
  <c r="U203" i="10"/>
  <c r="S203" i="10"/>
  <c r="N203" i="10"/>
  <c r="M203" i="10"/>
  <c r="K203" i="10"/>
  <c r="AI202" i="10"/>
  <c r="AE202" i="10"/>
  <c r="AC202" i="10"/>
  <c r="AA202" i="10"/>
  <c r="Y202" i="10"/>
  <c r="W202" i="10"/>
  <c r="U202" i="10"/>
  <c r="S202" i="10"/>
  <c r="AI201" i="10"/>
  <c r="AE201" i="10"/>
  <c r="AC201" i="10"/>
  <c r="AA201" i="10"/>
  <c r="Y201" i="10"/>
  <c r="W201" i="10"/>
  <c r="U201" i="10"/>
  <c r="S201" i="10"/>
  <c r="AI200" i="10"/>
  <c r="AE200" i="10"/>
  <c r="AC200" i="10"/>
  <c r="AA200" i="10"/>
  <c r="Y200" i="10"/>
  <c r="W200" i="10"/>
  <c r="U200" i="10"/>
  <c r="S200" i="10"/>
  <c r="AI199" i="10"/>
  <c r="AE199" i="10"/>
  <c r="AC199" i="10"/>
  <c r="AA199" i="10"/>
  <c r="Y199" i="10"/>
  <c r="W199" i="10"/>
  <c r="U199" i="10"/>
  <c r="S199" i="10"/>
  <c r="N199" i="10"/>
  <c r="M199" i="10"/>
  <c r="K199" i="10"/>
  <c r="AI198" i="10"/>
  <c r="AE198" i="10"/>
  <c r="AC198" i="10"/>
  <c r="AA198" i="10"/>
  <c r="Y198" i="10"/>
  <c r="W198" i="10"/>
  <c r="U198" i="10"/>
  <c r="S198" i="10"/>
  <c r="AI197" i="10"/>
  <c r="AE197" i="10"/>
  <c r="AC197" i="10"/>
  <c r="AA197" i="10"/>
  <c r="Y197" i="10"/>
  <c r="W197" i="10"/>
  <c r="U197" i="10"/>
  <c r="S197" i="10"/>
  <c r="AI196" i="10"/>
  <c r="AE196" i="10"/>
  <c r="AC196" i="10"/>
  <c r="AA196" i="10"/>
  <c r="Y196" i="10"/>
  <c r="W196" i="10"/>
  <c r="U196" i="10"/>
  <c r="S196" i="10"/>
  <c r="AI195" i="10"/>
  <c r="AE195" i="10"/>
  <c r="AC195" i="10"/>
  <c r="AA195" i="10"/>
  <c r="Y195" i="10"/>
  <c r="W195" i="10"/>
  <c r="U195" i="10"/>
  <c r="S195" i="10"/>
  <c r="N195" i="10"/>
  <c r="M195" i="10"/>
  <c r="K195" i="10"/>
  <c r="AI194" i="10"/>
  <c r="AE194" i="10"/>
  <c r="AC194" i="10"/>
  <c r="AA194" i="10"/>
  <c r="Y194" i="10"/>
  <c r="W194" i="10"/>
  <c r="U194" i="10"/>
  <c r="S194" i="10"/>
  <c r="AI193" i="10"/>
  <c r="AE193" i="10"/>
  <c r="AC193" i="10"/>
  <c r="AA193" i="10"/>
  <c r="Y193" i="10"/>
  <c r="W193" i="10"/>
  <c r="U193" i="10"/>
  <c r="S193" i="10"/>
  <c r="AI192" i="10"/>
  <c r="AE192" i="10"/>
  <c r="AC192" i="10"/>
  <c r="AA192" i="10"/>
  <c r="Y192" i="10"/>
  <c r="W192" i="10"/>
  <c r="U192" i="10"/>
  <c r="S192" i="10"/>
  <c r="AI191" i="10"/>
  <c r="AE191" i="10"/>
  <c r="AC191" i="10"/>
  <c r="AA191" i="10"/>
  <c r="Y191" i="10"/>
  <c r="W191" i="10"/>
  <c r="U191" i="10"/>
  <c r="S191" i="10"/>
  <c r="N191" i="10"/>
  <c r="M191" i="10"/>
  <c r="K191" i="10"/>
  <c r="AI190" i="10"/>
  <c r="AE190" i="10"/>
  <c r="AC190" i="10"/>
  <c r="AA190" i="10"/>
  <c r="Y190" i="10"/>
  <c r="W190" i="10"/>
  <c r="U190" i="10"/>
  <c r="S190" i="10"/>
  <c r="AI189" i="10"/>
  <c r="AE189" i="10"/>
  <c r="AC189" i="10"/>
  <c r="AA189" i="10"/>
  <c r="Y189" i="10"/>
  <c r="W189" i="10"/>
  <c r="U189" i="10"/>
  <c r="S189" i="10"/>
  <c r="AI188" i="10"/>
  <c r="AE188" i="10"/>
  <c r="AC188" i="10"/>
  <c r="AA188" i="10"/>
  <c r="Y188" i="10"/>
  <c r="W188" i="10"/>
  <c r="U188" i="10"/>
  <c r="S188" i="10"/>
  <c r="AI187" i="10"/>
  <c r="AE187" i="10"/>
  <c r="AC187" i="10"/>
  <c r="AA187" i="10"/>
  <c r="Y187" i="10"/>
  <c r="W187" i="10"/>
  <c r="U187" i="10"/>
  <c r="S187" i="10"/>
  <c r="N187" i="10"/>
  <c r="M187" i="10"/>
  <c r="K187" i="10"/>
  <c r="AI186" i="10"/>
  <c r="AE186" i="10"/>
  <c r="AC186" i="10"/>
  <c r="AA186" i="10"/>
  <c r="Y186" i="10"/>
  <c r="W186" i="10"/>
  <c r="U186" i="10"/>
  <c r="S186" i="10"/>
  <c r="AI185" i="10"/>
  <c r="AE185" i="10"/>
  <c r="AC185" i="10"/>
  <c r="AA185" i="10"/>
  <c r="Y185" i="10"/>
  <c r="W185" i="10"/>
  <c r="U185" i="10"/>
  <c r="S185" i="10"/>
  <c r="AI184" i="10"/>
  <c r="AE184" i="10"/>
  <c r="AC184" i="10"/>
  <c r="AA184" i="10"/>
  <c r="Y184" i="10"/>
  <c r="W184" i="10"/>
  <c r="U184" i="10"/>
  <c r="S184" i="10"/>
  <c r="AI183" i="10"/>
  <c r="AE183" i="10"/>
  <c r="AC183" i="10"/>
  <c r="AA183" i="10"/>
  <c r="Y183" i="10"/>
  <c r="W183" i="10"/>
  <c r="U183" i="10"/>
  <c r="S183" i="10"/>
  <c r="N183" i="10"/>
  <c r="M183" i="10"/>
  <c r="K183" i="10"/>
  <c r="AI182" i="10"/>
  <c r="AE182" i="10"/>
  <c r="AC182" i="10"/>
  <c r="AA182" i="10"/>
  <c r="Y182" i="10"/>
  <c r="W182" i="10"/>
  <c r="U182" i="10"/>
  <c r="S182" i="10"/>
  <c r="AI181" i="10"/>
  <c r="AE181" i="10"/>
  <c r="AC181" i="10"/>
  <c r="AA181" i="10"/>
  <c r="Y181" i="10"/>
  <c r="W181" i="10"/>
  <c r="U181" i="10"/>
  <c r="S181" i="10"/>
  <c r="AI180" i="10"/>
  <c r="AE180" i="10"/>
  <c r="AC180" i="10"/>
  <c r="AA180" i="10"/>
  <c r="Y180" i="10"/>
  <c r="W180" i="10"/>
  <c r="U180" i="10"/>
  <c r="S180" i="10"/>
  <c r="AI179" i="10"/>
  <c r="AE179" i="10"/>
  <c r="AC179" i="10"/>
  <c r="AA179" i="10"/>
  <c r="Y179" i="10"/>
  <c r="W179" i="10"/>
  <c r="U179" i="10"/>
  <c r="S179" i="10"/>
  <c r="N179" i="10"/>
  <c r="M179" i="10"/>
  <c r="K179" i="10"/>
  <c r="AI178" i="10"/>
  <c r="AE178" i="10"/>
  <c r="AC178" i="10"/>
  <c r="AA178" i="10"/>
  <c r="Y178" i="10"/>
  <c r="W178" i="10"/>
  <c r="U178" i="10"/>
  <c r="S178" i="10"/>
  <c r="AI177" i="10"/>
  <c r="AE177" i="10"/>
  <c r="AC177" i="10"/>
  <c r="AA177" i="10"/>
  <c r="Y177" i="10"/>
  <c r="W177" i="10"/>
  <c r="U177" i="10"/>
  <c r="S177" i="10"/>
  <c r="AI176" i="10"/>
  <c r="AE176" i="10"/>
  <c r="AC176" i="10"/>
  <c r="AA176" i="10"/>
  <c r="Y176" i="10"/>
  <c r="W176" i="10"/>
  <c r="U176" i="10"/>
  <c r="S176" i="10"/>
  <c r="AI175" i="10"/>
  <c r="AE175" i="10"/>
  <c r="AC175" i="10"/>
  <c r="AA175" i="10"/>
  <c r="Y175" i="10"/>
  <c r="W175" i="10"/>
  <c r="U175" i="10"/>
  <c r="S175" i="10"/>
  <c r="N175" i="10"/>
  <c r="M175" i="10"/>
  <c r="K175" i="10"/>
  <c r="AI174" i="10"/>
  <c r="AE174" i="10"/>
  <c r="AC174" i="10"/>
  <c r="AA174" i="10"/>
  <c r="Y174" i="10"/>
  <c r="W174" i="10"/>
  <c r="U174" i="10"/>
  <c r="S174" i="10"/>
  <c r="AI173" i="10"/>
  <c r="AE173" i="10"/>
  <c r="AC173" i="10"/>
  <c r="AA173" i="10"/>
  <c r="Y173" i="10"/>
  <c r="W173" i="10"/>
  <c r="U173" i="10"/>
  <c r="S173" i="10"/>
  <c r="AI172" i="10"/>
  <c r="AE172" i="10"/>
  <c r="AC172" i="10"/>
  <c r="AA172" i="10"/>
  <c r="Y172" i="10"/>
  <c r="W172" i="10"/>
  <c r="U172" i="10"/>
  <c r="S172" i="10"/>
  <c r="AI171" i="10"/>
  <c r="AE171" i="10"/>
  <c r="AC171" i="10"/>
  <c r="AA171" i="10"/>
  <c r="Y171" i="10"/>
  <c r="W171" i="10"/>
  <c r="U171" i="10"/>
  <c r="S171" i="10"/>
  <c r="N171" i="10"/>
  <c r="M171" i="10"/>
  <c r="K171" i="10"/>
  <c r="AI170" i="10"/>
  <c r="AE170" i="10"/>
  <c r="AC170" i="10"/>
  <c r="AA170" i="10"/>
  <c r="Y170" i="10"/>
  <c r="W170" i="10"/>
  <c r="U170" i="10"/>
  <c r="S170" i="10"/>
  <c r="AI169" i="10"/>
  <c r="AE169" i="10"/>
  <c r="AC169" i="10"/>
  <c r="AA169" i="10"/>
  <c r="Y169" i="10"/>
  <c r="W169" i="10"/>
  <c r="U169" i="10"/>
  <c r="S169" i="10"/>
  <c r="AI168" i="10"/>
  <c r="AE168" i="10"/>
  <c r="AC168" i="10"/>
  <c r="AA168" i="10"/>
  <c r="Y168" i="10"/>
  <c r="W168" i="10"/>
  <c r="U168" i="10"/>
  <c r="S168" i="10"/>
  <c r="AI167" i="10"/>
  <c r="AE167" i="10"/>
  <c r="AC167" i="10"/>
  <c r="AA167" i="10"/>
  <c r="Y167" i="10"/>
  <c r="W167" i="10"/>
  <c r="U167" i="10"/>
  <c r="S167" i="10"/>
  <c r="N167" i="10"/>
  <c r="M167" i="10"/>
  <c r="K167" i="10"/>
  <c r="AI166" i="10"/>
  <c r="AE166" i="10"/>
  <c r="AC166" i="10"/>
  <c r="AA166" i="10"/>
  <c r="Y166" i="10"/>
  <c r="W166" i="10"/>
  <c r="U166" i="10"/>
  <c r="S166" i="10"/>
  <c r="AI165" i="10"/>
  <c r="AE165" i="10"/>
  <c r="AC165" i="10"/>
  <c r="AA165" i="10"/>
  <c r="Y165" i="10"/>
  <c r="W165" i="10"/>
  <c r="U165" i="10"/>
  <c r="S165" i="10"/>
  <c r="AI164" i="10"/>
  <c r="AE164" i="10"/>
  <c r="AC164" i="10"/>
  <c r="AA164" i="10"/>
  <c r="Y164" i="10"/>
  <c r="W164" i="10"/>
  <c r="U164" i="10"/>
  <c r="S164" i="10"/>
  <c r="AI163" i="10"/>
  <c r="AE163" i="10"/>
  <c r="AC163" i="10"/>
  <c r="AA163" i="10"/>
  <c r="Y163" i="10"/>
  <c r="W163" i="10"/>
  <c r="U163" i="10"/>
  <c r="S163" i="10"/>
  <c r="N163" i="10"/>
  <c r="M163" i="10"/>
  <c r="K163" i="10"/>
  <c r="AI162" i="10"/>
  <c r="AE162" i="10"/>
  <c r="AC162" i="10"/>
  <c r="AA162" i="10"/>
  <c r="Y162" i="10"/>
  <c r="W162" i="10"/>
  <c r="U162" i="10"/>
  <c r="S162" i="10"/>
  <c r="AI161" i="10"/>
  <c r="AE161" i="10"/>
  <c r="AC161" i="10"/>
  <c r="AA161" i="10"/>
  <c r="Y161" i="10"/>
  <c r="W161" i="10"/>
  <c r="U161" i="10"/>
  <c r="S161" i="10"/>
  <c r="AI160" i="10"/>
  <c r="AE160" i="10"/>
  <c r="AC160" i="10"/>
  <c r="AA160" i="10"/>
  <c r="Y160" i="10"/>
  <c r="W160" i="10"/>
  <c r="U160" i="10"/>
  <c r="S160" i="10"/>
  <c r="AI159" i="10"/>
  <c r="AE159" i="10"/>
  <c r="AC159" i="10"/>
  <c r="AA159" i="10"/>
  <c r="Y159" i="10"/>
  <c r="W159" i="10"/>
  <c r="U159" i="10"/>
  <c r="S159" i="10"/>
  <c r="N159" i="10"/>
  <c r="M159" i="10"/>
  <c r="K159" i="10"/>
  <c r="AI158" i="10"/>
  <c r="AE158" i="10"/>
  <c r="AC158" i="10"/>
  <c r="AA158" i="10"/>
  <c r="Y158" i="10"/>
  <c r="W158" i="10"/>
  <c r="U158" i="10"/>
  <c r="S158" i="10"/>
  <c r="AI157" i="10"/>
  <c r="AE157" i="10"/>
  <c r="AC157" i="10"/>
  <c r="AA157" i="10"/>
  <c r="Y157" i="10"/>
  <c r="W157" i="10"/>
  <c r="U157" i="10"/>
  <c r="S157" i="10"/>
  <c r="AI156" i="10"/>
  <c r="AE156" i="10"/>
  <c r="AC156" i="10"/>
  <c r="AA156" i="10"/>
  <c r="Y156" i="10"/>
  <c r="W156" i="10"/>
  <c r="U156" i="10"/>
  <c r="S156" i="10"/>
  <c r="AI155" i="10"/>
  <c r="AE155" i="10"/>
  <c r="AC155" i="10"/>
  <c r="AA155" i="10"/>
  <c r="Y155" i="10"/>
  <c r="W155" i="10"/>
  <c r="U155" i="10"/>
  <c r="S155" i="10"/>
  <c r="N155" i="10"/>
  <c r="M155" i="10"/>
  <c r="K155" i="10"/>
  <c r="AI154" i="10"/>
  <c r="AE154" i="10"/>
  <c r="AC154" i="10"/>
  <c r="AA154" i="10"/>
  <c r="Y154" i="10"/>
  <c r="W154" i="10"/>
  <c r="U154" i="10"/>
  <c r="S154" i="10"/>
  <c r="AI153" i="10"/>
  <c r="AE153" i="10"/>
  <c r="AC153" i="10"/>
  <c r="AA153" i="10"/>
  <c r="Y153" i="10"/>
  <c r="W153" i="10"/>
  <c r="U153" i="10"/>
  <c r="S153" i="10"/>
  <c r="AI152" i="10"/>
  <c r="AE152" i="10"/>
  <c r="AC152" i="10"/>
  <c r="AA152" i="10"/>
  <c r="Y152" i="10"/>
  <c r="W152" i="10"/>
  <c r="U152" i="10"/>
  <c r="S152" i="10"/>
  <c r="AI151" i="10"/>
  <c r="AE151" i="10"/>
  <c r="AC151" i="10"/>
  <c r="AA151" i="10"/>
  <c r="Y151" i="10"/>
  <c r="W151" i="10"/>
  <c r="U151" i="10"/>
  <c r="S151" i="10"/>
  <c r="N151" i="10"/>
  <c r="M151" i="10"/>
  <c r="K151" i="10"/>
  <c r="AI150" i="10"/>
  <c r="AE150" i="10"/>
  <c r="AC150" i="10"/>
  <c r="AA150" i="10"/>
  <c r="Y150" i="10"/>
  <c r="W150" i="10"/>
  <c r="U150" i="10"/>
  <c r="S150" i="10"/>
  <c r="AI149" i="10"/>
  <c r="AE149" i="10"/>
  <c r="AC149" i="10"/>
  <c r="AA149" i="10"/>
  <c r="Y149" i="10"/>
  <c r="W149" i="10"/>
  <c r="U149" i="10"/>
  <c r="S149" i="10"/>
  <c r="AI148" i="10"/>
  <c r="AE148" i="10"/>
  <c r="AC148" i="10"/>
  <c r="AA148" i="10"/>
  <c r="Y148" i="10"/>
  <c r="W148" i="10"/>
  <c r="U148" i="10"/>
  <c r="S148" i="10"/>
  <c r="AI147" i="10"/>
  <c r="AE147" i="10"/>
  <c r="AC147" i="10"/>
  <c r="AA147" i="10"/>
  <c r="Y147" i="10"/>
  <c r="W147" i="10"/>
  <c r="U147" i="10"/>
  <c r="S147" i="10"/>
  <c r="N147" i="10"/>
  <c r="M147" i="10"/>
  <c r="K147" i="10"/>
  <c r="AI146" i="10"/>
  <c r="AE146" i="10"/>
  <c r="AC146" i="10"/>
  <c r="AA146" i="10"/>
  <c r="Y146" i="10"/>
  <c r="W146" i="10"/>
  <c r="U146" i="10"/>
  <c r="S146" i="10"/>
  <c r="AI145" i="10"/>
  <c r="AE145" i="10"/>
  <c r="AC145" i="10"/>
  <c r="AA145" i="10"/>
  <c r="Y145" i="10"/>
  <c r="W145" i="10"/>
  <c r="U145" i="10"/>
  <c r="S145" i="10"/>
  <c r="AI144" i="10"/>
  <c r="AE144" i="10"/>
  <c r="AC144" i="10"/>
  <c r="AA144" i="10"/>
  <c r="Y144" i="10"/>
  <c r="W144" i="10"/>
  <c r="U144" i="10"/>
  <c r="S144" i="10"/>
  <c r="AI143" i="10"/>
  <c r="AE143" i="10"/>
  <c r="AC143" i="10"/>
  <c r="AA143" i="10"/>
  <c r="Y143" i="10"/>
  <c r="W143" i="10"/>
  <c r="U143" i="10"/>
  <c r="S143" i="10"/>
  <c r="N143" i="10"/>
  <c r="M143" i="10"/>
  <c r="K143" i="10"/>
  <c r="AI142" i="10"/>
  <c r="AE142" i="10"/>
  <c r="AC142" i="10"/>
  <c r="AA142" i="10"/>
  <c r="Y142" i="10"/>
  <c r="W142" i="10"/>
  <c r="U142" i="10"/>
  <c r="S142" i="10"/>
  <c r="AI141" i="10"/>
  <c r="AE141" i="10"/>
  <c r="AC141" i="10"/>
  <c r="AA141" i="10"/>
  <c r="Y141" i="10"/>
  <c r="W141" i="10"/>
  <c r="U141" i="10"/>
  <c r="S141" i="10"/>
  <c r="AI140" i="10"/>
  <c r="AE140" i="10"/>
  <c r="AC140" i="10"/>
  <c r="AA140" i="10"/>
  <c r="Y140" i="10"/>
  <c r="W140" i="10"/>
  <c r="U140" i="10"/>
  <c r="S140" i="10"/>
  <c r="AI139" i="10"/>
  <c r="AE139" i="10"/>
  <c r="AC139" i="10"/>
  <c r="AA139" i="10"/>
  <c r="Y139" i="10"/>
  <c r="W139" i="10"/>
  <c r="U139" i="10"/>
  <c r="S139" i="10"/>
  <c r="N139" i="10"/>
  <c r="M139" i="10"/>
  <c r="K139" i="10"/>
  <c r="AI138" i="10"/>
  <c r="AE138" i="10"/>
  <c r="AC138" i="10"/>
  <c r="AA138" i="10"/>
  <c r="Y138" i="10"/>
  <c r="W138" i="10"/>
  <c r="U138" i="10"/>
  <c r="S138" i="10"/>
  <c r="AI137" i="10"/>
  <c r="AE137" i="10"/>
  <c r="AC137" i="10"/>
  <c r="AA137" i="10"/>
  <c r="Y137" i="10"/>
  <c r="W137" i="10"/>
  <c r="U137" i="10"/>
  <c r="S137" i="10"/>
  <c r="AI136" i="10"/>
  <c r="AE136" i="10"/>
  <c r="AC136" i="10"/>
  <c r="AA136" i="10"/>
  <c r="Y136" i="10"/>
  <c r="W136" i="10"/>
  <c r="U136" i="10"/>
  <c r="S136" i="10"/>
  <c r="AI135" i="10"/>
  <c r="AE135" i="10"/>
  <c r="AC135" i="10"/>
  <c r="AA135" i="10"/>
  <c r="Y135" i="10"/>
  <c r="W135" i="10"/>
  <c r="U135" i="10"/>
  <c r="S135" i="10"/>
  <c r="N135" i="10"/>
  <c r="M135" i="10"/>
  <c r="K135" i="10"/>
  <c r="AI134" i="10"/>
  <c r="AE134" i="10"/>
  <c r="AC134" i="10"/>
  <c r="AA134" i="10"/>
  <c r="Y134" i="10"/>
  <c r="W134" i="10"/>
  <c r="U134" i="10"/>
  <c r="S134" i="10"/>
  <c r="AI133" i="10"/>
  <c r="AE133" i="10"/>
  <c r="AC133" i="10"/>
  <c r="AA133" i="10"/>
  <c r="Y133" i="10"/>
  <c r="W133" i="10"/>
  <c r="U133" i="10"/>
  <c r="S133" i="10"/>
  <c r="AI132" i="10"/>
  <c r="AE132" i="10"/>
  <c r="AC132" i="10"/>
  <c r="AA132" i="10"/>
  <c r="Y132" i="10"/>
  <c r="W132" i="10"/>
  <c r="U132" i="10"/>
  <c r="S132" i="10"/>
  <c r="AI131" i="10"/>
  <c r="AE131" i="10"/>
  <c r="AC131" i="10"/>
  <c r="AA131" i="10"/>
  <c r="Y131" i="10"/>
  <c r="W131" i="10"/>
  <c r="U131" i="10"/>
  <c r="S131" i="10"/>
  <c r="N131" i="10"/>
  <c r="M131" i="10"/>
  <c r="K131" i="10"/>
  <c r="AI130" i="10"/>
  <c r="AE130" i="10"/>
  <c r="AC130" i="10"/>
  <c r="AA130" i="10"/>
  <c r="Y130" i="10"/>
  <c r="W130" i="10"/>
  <c r="U130" i="10"/>
  <c r="S130" i="10"/>
  <c r="AI129" i="10"/>
  <c r="AE129" i="10"/>
  <c r="AC129" i="10"/>
  <c r="AA129" i="10"/>
  <c r="Y129" i="10"/>
  <c r="W129" i="10"/>
  <c r="U129" i="10"/>
  <c r="S129" i="10"/>
  <c r="AI128" i="10"/>
  <c r="AE128" i="10"/>
  <c r="AC128" i="10"/>
  <c r="AA128" i="10"/>
  <c r="Y128" i="10"/>
  <c r="W128" i="10"/>
  <c r="U128" i="10"/>
  <c r="S128" i="10"/>
  <c r="AI127" i="10"/>
  <c r="AE127" i="10"/>
  <c r="AC127" i="10"/>
  <c r="AA127" i="10"/>
  <c r="Y127" i="10"/>
  <c r="W127" i="10"/>
  <c r="U127" i="10"/>
  <c r="S127" i="10"/>
  <c r="N127" i="10"/>
  <c r="M127" i="10"/>
  <c r="K127" i="10"/>
  <c r="AI126" i="10"/>
  <c r="AE126" i="10"/>
  <c r="AC126" i="10"/>
  <c r="AA126" i="10"/>
  <c r="Y126" i="10"/>
  <c r="W126" i="10"/>
  <c r="U126" i="10"/>
  <c r="S126" i="10"/>
  <c r="AI125" i="10"/>
  <c r="AE125" i="10"/>
  <c r="AC125" i="10"/>
  <c r="AA125" i="10"/>
  <c r="Y125" i="10"/>
  <c r="W125" i="10"/>
  <c r="U125" i="10"/>
  <c r="S125" i="10"/>
  <c r="AI124" i="10"/>
  <c r="AE124" i="10"/>
  <c r="AC124" i="10"/>
  <c r="AA124" i="10"/>
  <c r="Y124" i="10"/>
  <c r="W124" i="10"/>
  <c r="U124" i="10"/>
  <c r="S124" i="10"/>
  <c r="AI123" i="10"/>
  <c r="AE123" i="10"/>
  <c r="AC123" i="10"/>
  <c r="AA123" i="10"/>
  <c r="Y123" i="10"/>
  <c r="W123" i="10"/>
  <c r="U123" i="10"/>
  <c r="S123" i="10"/>
  <c r="N123" i="10"/>
  <c r="M123" i="10"/>
  <c r="K123" i="10"/>
  <c r="AI122" i="10"/>
  <c r="AE122" i="10"/>
  <c r="AC122" i="10"/>
  <c r="AA122" i="10"/>
  <c r="Y122" i="10"/>
  <c r="W122" i="10"/>
  <c r="U122" i="10"/>
  <c r="S122" i="10"/>
  <c r="AI121" i="10"/>
  <c r="AE121" i="10"/>
  <c r="AC121" i="10"/>
  <c r="AA121" i="10"/>
  <c r="Y121" i="10"/>
  <c r="W121" i="10"/>
  <c r="U121" i="10"/>
  <c r="S121" i="10"/>
  <c r="AI120" i="10"/>
  <c r="AE120" i="10"/>
  <c r="AC120" i="10"/>
  <c r="AA120" i="10"/>
  <c r="Y120" i="10"/>
  <c r="W120" i="10"/>
  <c r="U120" i="10"/>
  <c r="S120" i="10"/>
  <c r="AI119" i="10"/>
  <c r="AE119" i="10"/>
  <c r="AC119" i="10"/>
  <c r="AA119" i="10"/>
  <c r="Y119" i="10"/>
  <c r="W119" i="10"/>
  <c r="U119" i="10"/>
  <c r="S119" i="10"/>
  <c r="N119" i="10"/>
  <c r="M119" i="10"/>
  <c r="K119" i="10"/>
  <c r="AI118" i="10"/>
  <c r="AE118" i="10"/>
  <c r="AC118" i="10"/>
  <c r="AA118" i="10"/>
  <c r="Y118" i="10"/>
  <c r="W118" i="10"/>
  <c r="U118" i="10"/>
  <c r="S118" i="10"/>
  <c r="AI117" i="10"/>
  <c r="AE117" i="10"/>
  <c r="AC117" i="10"/>
  <c r="AA117" i="10"/>
  <c r="Y117" i="10"/>
  <c r="W117" i="10"/>
  <c r="U117" i="10"/>
  <c r="S117" i="10"/>
  <c r="AI116" i="10"/>
  <c r="AE116" i="10"/>
  <c r="AC116" i="10"/>
  <c r="AA116" i="10"/>
  <c r="Y116" i="10"/>
  <c r="W116" i="10"/>
  <c r="U116" i="10"/>
  <c r="S116" i="10"/>
  <c r="AI115" i="10"/>
  <c r="AE115" i="10"/>
  <c r="AC115" i="10"/>
  <c r="AA115" i="10"/>
  <c r="Y115" i="10"/>
  <c r="W115" i="10"/>
  <c r="U115" i="10"/>
  <c r="S115" i="10"/>
  <c r="N115" i="10"/>
  <c r="M115" i="10"/>
  <c r="K115" i="10"/>
  <c r="AI114" i="10"/>
  <c r="AE114" i="10"/>
  <c r="AC114" i="10"/>
  <c r="AA114" i="10"/>
  <c r="Y114" i="10"/>
  <c r="W114" i="10"/>
  <c r="U114" i="10"/>
  <c r="S114" i="10"/>
  <c r="AI113" i="10"/>
  <c r="AE113" i="10"/>
  <c r="AC113" i="10"/>
  <c r="AA113" i="10"/>
  <c r="Y113" i="10"/>
  <c r="W113" i="10"/>
  <c r="U113" i="10"/>
  <c r="S113" i="10"/>
  <c r="AI112" i="10"/>
  <c r="AE112" i="10"/>
  <c r="AC112" i="10"/>
  <c r="AA112" i="10"/>
  <c r="Y112" i="10"/>
  <c r="W112" i="10"/>
  <c r="U112" i="10"/>
  <c r="S112" i="10"/>
  <c r="AI111" i="10"/>
  <c r="AE111" i="10"/>
  <c r="AC111" i="10"/>
  <c r="AA111" i="10"/>
  <c r="Y111" i="10"/>
  <c r="W111" i="10"/>
  <c r="U111" i="10"/>
  <c r="S111" i="10"/>
  <c r="N111" i="10"/>
  <c r="M111" i="10"/>
  <c r="K111" i="10"/>
  <c r="AI110" i="10"/>
  <c r="AE110" i="10"/>
  <c r="AC110" i="10"/>
  <c r="AA110" i="10"/>
  <c r="Y110" i="10"/>
  <c r="W110" i="10"/>
  <c r="U110" i="10"/>
  <c r="S110" i="10"/>
  <c r="AI109" i="10"/>
  <c r="AE109" i="10"/>
  <c r="AC109" i="10"/>
  <c r="AA109" i="10"/>
  <c r="Y109" i="10"/>
  <c r="W109" i="10"/>
  <c r="U109" i="10"/>
  <c r="S109" i="10"/>
  <c r="AI108" i="10"/>
  <c r="AE108" i="10"/>
  <c r="AC108" i="10"/>
  <c r="AA108" i="10"/>
  <c r="Y108" i="10"/>
  <c r="W108" i="10"/>
  <c r="U108" i="10"/>
  <c r="S108" i="10"/>
  <c r="AI107" i="10"/>
  <c r="AE107" i="10"/>
  <c r="AC107" i="10"/>
  <c r="AA107" i="10"/>
  <c r="Y107" i="10"/>
  <c r="W107" i="10"/>
  <c r="U107" i="10"/>
  <c r="S107" i="10"/>
  <c r="N107" i="10"/>
  <c r="M107" i="10"/>
  <c r="K107" i="10"/>
  <c r="AI106" i="10"/>
  <c r="AE106" i="10"/>
  <c r="AC106" i="10"/>
  <c r="AA106" i="10"/>
  <c r="Y106" i="10"/>
  <c r="W106" i="10"/>
  <c r="U106" i="10"/>
  <c r="S106" i="10"/>
  <c r="AI105" i="10"/>
  <c r="AE105" i="10"/>
  <c r="AC105" i="10"/>
  <c r="AA105" i="10"/>
  <c r="Y105" i="10"/>
  <c r="W105" i="10"/>
  <c r="U105" i="10"/>
  <c r="S105" i="10"/>
  <c r="AI104" i="10"/>
  <c r="AE104" i="10"/>
  <c r="AC104" i="10"/>
  <c r="AA104" i="10"/>
  <c r="Y104" i="10"/>
  <c r="W104" i="10"/>
  <c r="U104" i="10"/>
  <c r="S104" i="10"/>
  <c r="AI103" i="10"/>
  <c r="AE103" i="10"/>
  <c r="AC103" i="10"/>
  <c r="AA103" i="10"/>
  <c r="Y103" i="10"/>
  <c r="W103" i="10"/>
  <c r="U103" i="10"/>
  <c r="S103" i="10"/>
  <c r="N103" i="10"/>
  <c r="M103" i="10"/>
  <c r="K103" i="10"/>
  <c r="AI102" i="10"/>
  <c r="AE102" i="10"/>
  <c r="AC102" i="10"/>
  <c r="AA102" i="10"/>
  <c r="Y102" i="10"/>
  <c r="W102" i="10"/>
  <c r="U102" i="10"/>
  <c r="S102" i="10"/>
  <c r="AI101" i="10"/>
  <c r="AE101" i="10"/>
  <c r="AC101" i="10"/>
  <c r="AA101" i="10"/>
  <c r="Y101" i="10"/>
  <c r="W101" i="10"/>
  <c r="U101" i="10"/>
  <c r="S101" i="10"/>
  <c r="AI100" i="10"/>
  <c r="AE100" i="10"/>
  <c r="AC100" i="10"/>
  <c r="AA100" i="10"/>
  <c r="Y100" i="10"/>
  <c r="W100" i="10"/>
  <c r="U100" i="10"/>
  <c r="S100" i="10"/>
  <c r="AI99" i="10"/>
  <c r="AE99" i="10"/>
  <c r="AC99" i="10"/>
  <c r="AA99" i="10"/>
  <c r="Y99" i="10"/>
  <c r="W99" i="10"/>
  <c r="U99" i="10"/>
  <c r="S99" i="10"/>
  <c r="AI98" i="10"/>
  <c r="AE98" i="10"/>
  <c r="AC98" i="10"/>
  <c r="AA98" i="10"/>
  <c r="Y98" i="10"/>
  <c r="W98" i="10"/>
  <c r="U98" i="10"/>
  <c r="S98" i="10"/>
  <c r="AI97" i="10"/>
  <c r="AE97" i="10"/>
  <c r="AC97" i="10"/>
  <c r="AA97" i="10"/>
  <c r="Y97" i="10"/>
  <c r="W97" i="10"/>
  <c r="U97" i="10"/>
  <c r="S97" i="10"/>
  <c r="AI96" i="10"/>
  <c r="AE96" i="10"/>
  <c r="AC96" i="10"/>
  <c r="AA96" i="10"/>
  <c r="Y96" i="10"/>
  <c r="W96" i="10"/>
  <c r="U96" i="10"/>
  <c r="S96" i="10"/>
  <c r="AI95" i="10"/>
  <c r="AE95" i="10"/>
  <c r="AC95" i="10"/>
  <c r="AA95" i="10"/>
  <c r="Y95" i="10"/>
  <c r="W95" i="10"/>
  <c r="U95" i="10"/>
  <c r="S95" i="10"/>
  <c r="AI94" i="10"/>
  <c r="AE94" i="10"/>
  <c r="AC94" i="10"/>
  <c r="AA94" i="10"/>
  <c r="Y94" i="10"/>
  <c r="W94" i="10"/>
  <c r="U94" i="10"/>
  <c r="S94" i="10"/>
  <c r="AI93" i="10"/>
  <c r="AE93" i="10"/>
  <c r="AC93" i="10"/>
  <c r="AA93" i="10"/>
  <c r="Y93" i="10"/>
  <c r="W93" i="10"/>
  <c r="U93" i="10"/>
  <c r="S93" i="10"/>
  <c r="AI92" i="10"/>
  <c r="AE92" i="10"/>
  <c r="AC92" i="10"/>
  <c r="AA92" i="10"/>
  <c r="Y92" i="10"/>
  <c r="W92" i="10"/>
  <c r="U92" i="10"/>
  <c r="S92" i="10"/>
  <c r="AI91" i="10"/>
  <c r="AE91" i="10"/>
  <c r="AC91" i="10"/>
  <c r="AA91" i="10"/>
  <c r="Y91" i="10"/>
  <c r="W91" i="10"/>
  <c r="U91" i="10"/>
  <c r="S91" i="10"/>
  <c r="AI90" i="10"/>
  <c r="AE90" i="10"/>
  <c r="AC90" i="10"/>
  <c r="AA90" i="10"/>
  <c r="Y90" i="10"/>
  <c r="W90" i="10"/>
  <c r="U90" i="10"/>
  <c r="S90" i="10"/>
  <c r="AI89" i="10"/>
  <c r="AE89" i="10"/>
  <c r="AC89" i="10"/>
  <c r="AA89" i="10"/>
  <c r="Y89" i="10"/>
  <c r="W89" i="10"/>
  <c r="U89" i="10"/>
  <c r="S89" i="10"/>
  <c r="AI88" i="10"/>
  <c r="AE88" i="10"/>
  <c r="AC88" i="10"/>
  <c r="AA88" i="10"/>
  <c r="Y88" i="10"/>
  <c r="W88" i="10"/>
  <c r="U88" i="10"/>
  <c r="S88" i="10"/>
  <c r="AI87" i="10"/>
  <c r="AE87" i="10"/>
  <c r="AC87" i="10"/>
  <c r="AA87" i="10"/>
  <c r="Y87" i="10"/>
  <c r="W87" i="10"/>
  <c r="U87" i="10"/>
  <c r="S87" i="10"/>
  <c r="N87" i="10"/>
  <c r="M87" i="10"/>
  <c r="K87" i="10"/>
  <c r="AI86" i="10"/>
  <c r="AE86" i="10"/>
  <c r="AC86" i="10"/>
  <c r="AA86" i="10"/>
  <c r="Y86" i="10"/>
  <c r="W86" i="10"/>
  <c r="U86" i="10"/>
  <c r="S86" i="10"/>
  <c r="AI85" i="10"/>
  <c r="AE85" i="10"/>
  <c r="AC85" i="10"/>
  <c r="AA85" i="10"/>
  <c r="Y85" i="10"/>
  <c r="W85" i="10"/>
  <c r="U85" i="10"/>
  <c r="S85" i="10"/>
  <c r="AI84" i="10"/>
  <c r="AE84" i="10"/>
  <c r="AC84" i="10"/>
  <c r="AA84" i="10"/>
  <c r="Y84" i="10"/>
  <c r="W84" i="10"/>
  <c r="U84" i="10"/>
  <c r="S84" i="10"/>
  <c r="AI83" i="10"/>
  <c r="AE83" i="10"/>
  <c r="AC83" i="10"/>
  <c r="AA83" i="10"/>
  <c r="Y83" i="10"/>
  <c r="W83" i="10"/>
  <c r="U83" i="10"/>
  <c r="S83" i="10"/>
  <c r="N83" i="10"/>
  <c r="M83" i="10"/>
  <c r="K83" i="10"/>
  <c r="AI82" i="10"/>
  <c r="AE82" i="10"/>
  <c r="AC82" i="10"/>
  <c r="AA82" i="10"/>
  <c r="Y82" i="10"/>
  <c r="W82" i="10"/>
  <c r="U82" i="10"/>
  <c r="S82" i="10"/>
  <c r="AI81" i="10"/>
  <c r="AE81" i="10"/>
  <c r="AC81" i="10"/>
  <c r="AA81" i="10"/>
  <c r="Y81" i="10"/>
  <c r="W81" i="10"/>
  <c r="U81" i="10"/>
  <c r="S81" i="10"/>
  <c r="AI80" i="10"/>
  <c r="AE80" i="10"/>
  <c r="AC80" i="10"/>
  <c r="AA80" i="10"/>
  <c r="Y80" i="10"/>
  <c r="W80" i="10"/>
  <c r="U80" i="10"/>
  <c r="S80" i="10"/>
  <c r="AI79" i="10"/>
  <c r="AE79" i="10"/>
  <c r="AC79" i="10"/>
  <c r="AA79" i="10"/>
  <c r="Y79" i="10"/>
  <c r="W79" i="10"/>
  <c r="U79" i="10"/>
  <c r="S79" i="10"/>
  <c r="N79" i="10"/>
  <c r="M79" i="10"/>
  <c r="K79" i="10"/>
  <c r="AI78" i="10"/>
  <c r="AE78" i="10"/>
  <c r="AC78" i="10"/>
  <c r="AA78" i="10"/>
  <c r="Y78" i="10"/>
  <c r="W78" i="10"/>
  <c r="U78" i="10"/>
  <c r="S78" i="10"/>
  <c r="AI77" i="10"/>
  <c r="AE77" i="10"/>
  <c r="AC77" i="10"/>
  <c r="AA77" i="10"/>
  <c r="Y77" i="10"/>
  <c r="W77" i="10"/>
  <c r="U77" i="10"/>
  <c r="S77" i="10"/>
  <c r="AI76" i="10"/>
  <c r="AE76" i="10"/>
  <c r="AC76" i="10"/>
  <c r="AA76" i="10"/>
  <c r="Y76" i="10"/>
  <c r="W76" i="10"/>
  <c r="U76" i="10"/>
  <c r="S76" i="10"/>
  <c r="AI75" i="10"/>
  <c r="AE75" i="10"/>
  <c r="AC75" i="10"/>
  <c r="AA75" i="10"/>
  <c r="Y75" i="10"/>
  <c r="W75" i="10"/>
  <c r="U75" i="10"/>
  <c r="S75" i="10"/>
  <c r="N75" i="10"/>
  <c r="M75" i="10"/>
  <c r="K75" i="10"/>
  <c r="AI74" i="10"/>
  <c r="AE74" i="10"/>
  <c r="AC74" i="10"/>
  <c r="AA74" i="10"/>
  <c r="Y74" i="10"/>
  <c r="W74" i="10"/>
  <c r="U74" i="10"/>
  <c r="S74" i="10"/>
  <c r="AI73" i="10"/>
  <c r="AE73" i="10"/>
  <c r="AC73" i="10"/>
  <c r="AA73" i="10"/>
  <c r="Y73" i="10"/>
  <c r="W73" i="10"/>
  <c r="U73" i="10"/>
  <c r="S73" i="10"/>
  <c r="AI72" i="10"/>
  <c r="AE72" i="10"/>
  <c r="AC72" i="10"/>
  <c r="AA72" i="10"/>
  <c r="Y72" i="10"/>
  <c r="W72" i="10"/>
  <c r="U72" i="10"/>
  <c r="S72" i="10"/>
  <c r="AI71" i="10"/>
  <c r="AE71" i="10"/>
  <c r="AC71" i="10"/>
  <c r="AA71" i="10"/>
  <c r="Y71" i="10"/>
  <c r="W71" i="10"/>
  <c r="U71" i="10"/>
  <c r="S71" i="10"/>
  <c r="N71" i="10"/>
  <c r="M71" i="10"/>
  <c r="K71" i="10"/>
  <c r="AI70" i="10"/>
  <c r="AE70" i="10"/>
  <c r="AC70" i="10"/>
  <c r="AA70" i="10"/>
  <c r="Y70" i="10"/>
  <c r="W70" i="10"/>
  <c r="U70" i="10"/>
  <c r="S70" i="10"/>
  <c r="AI69" i="10"/>
  <c r="AE69" i="10"/>
  <c r="AC69" i="10"/>
  <c r="AA69" i="10"/>
  <c r="Y69" i="10"/>
  <c r="W69" i="10"/>
  <c r="U69" i="10"/>
  <c r="S69" i="10"/>
  <c r="AI68" i="10"/>
  <c r="AE68" i="10"/>
  <c r="AC68" i="10"/>
  <c r="AA68" i="10"/>
  <c r="Y68" i="10"/>
  <c r="W68" i="10"/>
  <c r="U68" i="10"/>
  <c r="S68" i="10"/>
  <c r="AI67" i="10"/>
  <c r="AE67" i="10"/>
  <c r="AC67" i="10"/>
  <c r="AA67" i="10"/>
  <c r="Y67" i="10"/>
  <c r="W67" i="10"/>
  <c r="U67" i="10"/>
  <c r="S67" i="10"/>
  <c r="N67" i="10"/>
  <c r="M67" i="10"/>
  <c r="K67" i="10"/>
  <c r="AI66" i="10"/>
  <c r="AE66" i="10"/>
  <c r="AC66" i="10"/>
  <c r="AA66" i="10"/>
  <c r="Y66" i="10"/>
  <c r="W66" i="10"/>
  <c r="U66" i="10"/>
  <c r="S66" i="10"/>
  <c r="AI65" i="10"/>
  <c r="AE65" i="10"/>
  <c r="AC65" i="10"/>
  <c r="AA65" i="10"/>
  <c r="Y65" i="10"/>
  <c r="W65" i="10"/>
  <c r="U65" i="10"/>
  <c r="S65" i="10"/>
  <c r="AI64" i="10"/>
  <c r="AE64" i="10"/>
  <c r="AC64" i="10"/>
  <c r="AA64" i="10"/>
  <c r="Y64" i="10"/>
  <c r="W64" i="10"/>
  <c r="U64" i="10"/>
  <c r="S64" i="10"/>
  <c r="AI63" i="10"/>
  <c r="AE63" i="10"/>
  <c r="AC63" i="10"/>
  <c r="AA63" i="10"/>
  <c r="Y63" i="10"/>
  <c r="W63" i="10"/>
  <c r="U63" i="10"/>
  <c r="S63" i="10"/>
  <c r="N63" i="10"/>
  <c r="M63" i="10"/>
  <c r="K63" i="10"/>
  <c r="AI62" i="10"/>
  <c r="AE62" i="10"/>
  <c r="AC62" i="10"/>
  <c r="AA62" i="10"/>
  <c r="Y62" i="10"/>
  <c r="W62" i="10"/>
  <c r="U62" i="10"/>
  <c r="S62" i="10"/>
  <c r="AI61" i="10"/>
  <c r="AE61" i="10"/>
  <c r="AC61" i="10"/>
  <c r="AA61" i="10"/>
  <c r="Y61" i="10"/>
  <c r="W61" i="10"/>
  <c r="U61" i="10"/>
  <c r="S61" i="10"/>
  <c r="AI60" i="10"/>
  <c r="AE60" i="10"/>
  <c r="AC60" i="10"/>
  <c r="AA60" i="10"/>
  <c r="Y60" i="10"/>
  <c r="W60" i="10"/>
  <c r="U60" i="10"/>
  <c r="S60" i="10"/>
  <c r="AI59" i="10"/>
  <c r="AE59" i="10"/>
  <c r="AC59" i="10"/>
  <c r="AA59" i="10"/>
  <c r="Y59" i="10"/>
  <c r="W59" i="10"/>
  <c r="U59" i="10"/>
  <c r="S59" i="10"/>
  <c r="N59" i="10"/>
  <c r="M59" i="10"/>
  <c r="K59" i="10"/>
  <c r="AI58" i="10"/>
  <c r="AE58" i="10"/>
  <c r="AC58" i="10"/>
  <c r="AA58" i="10"/>
  <c r="Y58" i="10"/>
  <c r="W58" i="10"/>
  <c r="U58" i="10"/>
  <c r="S58" i="10"/>
  <c r="AI57" i="10"/>
  <c r="AE57" i="10"/>
  <c r="AC57" i="10"/>
  <c r="AA57" i="10"/>
  <c r="Y57" i="10"/>
  <c r="W57" i="10"/>
  <c r="U57" i="10"/>
  <c r="S57" i="10"/>
  <c r="AI56" i="10"/>
  <c r="AE56" i="10"/>
  <c r="AC56" i="10"/>
  <c r="AA56" i="10"/>
  <c r="Y56" i="10"/>
  <c r="W56" i="10"/>
  <c r="U56" i="10"/>
  <c r="S56" i="10"/>
  <c r="AI55" i="10"/>
  <c r="AE55" i="10"/>
  <c r="AC55" i="10"/>
  <c r="AA55" i="10"/>
  <c r="Y55" i="10"/>
  <c r="W55" i="10"/>
  <c r="U55" i="10"/>
  <c r="S55" i="10"/>
  <c r="N55" i="10"/>
  <c r="M55" i="10"/>
  <c r="K55" i="10"/>
  <c r="AI54" i="10"/>
  <c r="AE54" i="10"/>
  <c r="AC54" i="10"/>
  <c r="AA54" i="10"/>
  <c r="Y54" i="10"/>
  <c r="W54" i="10"/>
  <c r="U54" i="10"/>
  <c r="S54" i="10"/>
  <c r="AI53" i="10"/>
  <c r="AE53" i="10"/>
  <c r="AC53" i="10"/>
  <c r="AA53" i="10"/>
  <c r="Y53" i="10"/>
  <c r="W53" i="10"/>
  <c r="U53" i="10"/>
  <c r="S53" i="10"/>
  <c r="AI52" i="10"/>
  <c r="AE52" i="10"/>
  <c r="AC52" i="10"/>
  <c r="AA52" i="10"/>
  <c r="Y52" i="10"/>
  <c r="W52" i="10"/>
  <c r="U52" i="10"/>
  <c r="S52" i="10"/>
  <c r="AI51" i="10"/>
  <c r="AE51" i="10"/>
  <c r="AC51" i="10"/>
  <c r="AA51" i="10"/>
  <c r="Y51" i="10"/>
  <c r="W51" i="10"/>
  <c r="U51" i="10"/>
  <c r="S51" i="10"/>
  <c r="N51" i="10"/>
  <c r="M51" i="10"/>
  <c r="K51" i="10"/>
  <c r="AI50" i="10"/>
  <c r="AE50" i="10"/>
  <c r="AC50" i="10"/>
  <c r="AA50" i="10"/>
  <c r="Y50" i="10"/>
  <c r="W50" i="10"/>
  <c r="U50" i="10"/>
  <c r="S50" i="10"/>
  <c r="AI49" i="10"/>
  <c r="AE49" i="10"/>
  <c r="AC49" i="10"/>
  <c r="AA49" i="10"/>
  <c r="Y49" i="10"/>
  <c r="W49" i="10"/>
  <c r="U49" i="10"/>
  <c r="S49" i="10"/>
  <c r="AI48" i="10"/>
  <c r="AE48" i="10"/>
  <c r="AC48" i="10"/>
  <c r="AA48" i="10"/>
  <c r="Y48" i="10"/>
  <c r="W48" i="10"/>
  <c r="U48" i="10"/>
  <c r="S48" i="10"/>
  <c r="AI47" i="10"/>
  <c r="AE47" i="10"/>
  <c r="AC47" i="10"/>
  <c r="AA47" i="10"/>
  <c r="Y47" i="10"/>
  <c r="W47" i="10"/>
  <c r="U47" i="10"/>
  <c r="S47" i="10"/>
  <c r="N47" i="10"/>
  <c r="M47" i="10"/>
  <c r="K47" i="10"/>
  <c r="AI46" i="10"/>
  <c r="AE46" i="10"/>
  <c r="AC46" i="10"/>
  <c r="AA46" i="10"/>
  <c r="Y46" i="10"/>
  <c r="W46" i="10"/>
  <c r="U46" i="10"/>
  <c r="S46" i="10"/>
  <c r="AI45" i="10"/>
  <c r="AE45" i="10"/>
  <c r="AC45" i="10"/>
  <c r="AA45" i="10"/>
  <c r="Y45" i="10"/>
  <c r="W45" i="10"/>
  <c r="U45" i="10"/>
  <c r="S45" i="10"/>
  <c r="AI44" i="10"/>
  <c r="AE44" i="10"/>
  <c r="AC44" i="10"/>
  <c r="AA44" i="10"/>
  <c r="Y44" i="10"/>
  <c r="W44" i="10"/>
  <c r="U44" i="10"/>
  <c r="S44" i="10"/>
  <c r="AI43" i="10"/>
  <c r="AE43" i="10"/>
  <c r="AC43" i="10"/>
  <c r="AA43" i="10"/>
  <c r="Y43" i="10"/>
  <c r="W43" i="10"/>
  <c r="U43" i="10"/>
  <c r="S43" i="10"/>
  <c r="N43" i="10"/>
  <c r="M43" i="10"/>
  <c r="K43" i="10"/>
  <c r="AI42" i="10"/>
  <c r="AE42" i="10"/>
  <c r="AC42" i="10"/>
  <c r="AA42" i="10"/>
  <c r="Y42" i="10"/>
  <c r="W42" i="10"/>
  <c r="U42" i="10"/>
  <c r="S42" i="10"/>
  <c r="AI41" i="10"/>
  <c r="AE41" i="10"/>
  <c r="AC41" i="10"/>
  <c r="AA41" i="10"/>
  <c r="Y41" i="10"/>
  <c r="W41" i="10"/>
  <c r="U41" i="10"/>
  <c r="S41" i="10"/>
  <c r="AI40" i="10"/>
  <c r="AE40" i="10"/>
  <c r="AC40" i="10"/>
  <c r="AA40" i="10"/>
  <c r="Y40" i="10"/>
  <c r="W40" i="10"/>
  <c r="U40" i="10"/>
  <c r="S40" i="10"/>
  <c r="AI39" i="10"/>
  <c r="AE39" i="10"/>
  <c r="AC39" i="10"/>
  <c r="AA39" i="10"/>
  <c r="Y39" i="10"/>
  <c r="W39" i="10"/>
  <c r="U39" i="10"/>
  <c r="S39" i="10"/>
  <c r="N39" i="10"/>
  <c r="M39" i="10"/>
  <c r="K39" i="10"/>
  <c r="AI38" i="10"/>
  <c r="AE38" i="10"/>
  <c r="AC38" i="10"/>
  <c r="AA38" i="10"/>
  <c r="Y38" i="10"/>
  <c r="W38" i="10"/>
  <c r="U38" i="10"/>
  <c r="S38" i="10"/>
  <c r="AI37" i="10"/>
  <c r="AE37" i="10"/>
  <c r="AC37" i="10"/>
  <c r="AA37" i="10"/>
  <c r="Y37" i="10"/>
  <c r="W37" i="10"/>
  <c r="U37" i="10"/>
  <c r="S37" i="10"/>
  <c r="AI36" i="10"/>
  <c r="AE36" i="10"/>
  <c r="AC36" i="10"/>
  <c r="AA36" i="10"/>
  <c r="Y36" i="10"/>
  <c r="W36" i="10"/>
  <c r="U36" i="10"/>
  <c r="S36" i="10"/>
  <c r="AI35" i="10"/>
  <c r="AE35" i="10"/>
  <c r="AC35" i="10"/>
  <c r="AA35" i="10"/>
  <c r="Y35" i="10"/>
  <c r="W35" i="10"/>
  <c r="U35" i="10"/>
  <c r="S35" i="10"/>
  <c r="N35" i="10"/>
  <c r="M35" i="10"/>
  <c r="K35" i="10"/>
  <c r="AI32" i="10"/>
  <c r="AE32" i="10"/>
  <c r="AC32" i="10"/>
  <c r="AA32" i="10"/>
  <c r="Y32" i="10"/>
  <c r="W32" i="10"/>
  <c r="U32" i="10"/>
  <c r="S32" i="10"/>
  <c r="AI31" i="10"/>
  <c r="AE31" i="10"/>
  <c r="AC31" i="10"/>
  <c r="AA31" i="10"/>
  <c r="Y31" i="10"/>
  <c r="W31" i="10"/>
  <c r="U31" i="10"/>
  <c r="S31" i="10"/>
  <c r="N31" i="10"/>
  <c r="M31" i="10"/>
  <c r="K31" i="10"/>
  <c r="AI30" i="10"/>
  <c r="AE30" i="10"/>
  <c r="AC30" i="10"/>
  <c r="AA30" i="10"/>
  <c r="Y30" i="10"/>
  <c r="W30" i="10"/>
  <c r="U30" i="10"/>
  <c r="S30" i="10"/>
  <c r="AI28" i="10"/>
  <c r="AE28" i="10"/>
  <c r="AC28" i="10"/>
  <c r="AA28" i="10"/>
  <c r="Y28" i="10"/>
  <c r="W28" i="10"/>
  <c r="U28" i="10"/>
  <c r="S28" i="10"/>
  <c r="AI27" i="10"/>
  <c r="AE27" i="10"/>
  <c r="AC27" i="10"/>
  <c r="AA27" i="10"/>
  <c r="Y27" i="10"/>
  <c r="W27" i="10"/>
  <c r="U27" i="10"/>
  <c r="S27" i="10"/>
  <c r="N27" i="10"/>
  <c r="M27" i="10"/>
  <c r="K27" i="10"/>
  <c r="AI26" i="10"/>
  <c r="AE26" i="10"/>
  <c r="AC26" i="10"/>
  <c r="AA26" i="10"/>
  <c r="Y26" i="10"/>
  <c r="W26" i="10"/>
  <c r="U26" i="10"/>
  <c r="S26" i="10"/>
  <c r="AI25" i="10"/>
  <c r="AE25" i="10"/>
  <c r="AC25" i="10"/>
  <c r="AA25" i="10"/>
  <c r="Y25" i="10"/>
  <c r="W25" i="10"/>
  <c r="U25" i="10"/>
  <c r="S25" i="10"/>
  <c r="AI24" i="10"/>
  <c r="AE24" i="10"/>
  <c r="AC24" i="10"/>
  <c r="AA24" i="10"/>
  <c r="Y24" i="10"/>
  <c r="W24" i="10"/>
  <c r="U24" i="10"/>
  <c r="S24" i="10"/>
  <c r="AI23" i="10"/>
  <c r="AE23" i="10"/>
  <c r="AC23" i="10"/>
  <c r="AA23" i="10"/>
  <c r="Y23" i="10"/>
  <c r="W23" i="10"/>
  <c r="U23" i="10"/>
  <c r="S23" i="10"/>
  <c r="N23" i="10"/>
  <c r="M23" i="10"/>
  <c r="K23" i="10"/>
  <c r="AI22" i="10"/>
  <c r="AE22" i="10"/>
  <c r="AC22" i="10"/>
  <c r="AA22" i="10"/>
  <c r="Y22" i="10"/>
  <c r="W22" i="10"/>
  <c r="U22" i="10"/>
  <c r="S22" i="10"/>
  <c r="AI18" i="10"/>
  <c r="AE18" i="10"/>
  <c r="AC18" i="10"/>
  <c r="AA18" i="10"/>
  <c r="Y18" i="10"/>
  <c r="W18" i="10"/>
  <c r="U18" i="10"/>
  <c r="S18" i="10"/>
  <c r="AI17" i="10"/>
  <c r="AE17" i="10"/>
  <c r="AC17" i="10"/>
  <c r="AA17" i="10"/>
  <c r="Y17" i="10"/>
  <c r="W17" i="10"/>
  <c r="U17" i="10"/>
  <c r="S17" i="10"/>
  <c r="AI16" i="10"/>
  <c r="AE16" i="10"/>
  <c r="AC16" i="10"/>
  <c r="AA16" i="10"/>
  <c r="Y16" i="10"/>
  <c r="W16" i="10"/>
  <c r="U16" i="10"/>
  <c r="S16" i="10"/>
  <c r="N16" i="10"/>
  <c r="M16" i="10"/>
  <c r="K16" i="10"/>
  <c r="AI13" i="10"/>
  <c r="AE13" i="10"/>
  <c r="AC13" i="10"/>
  <c r="AA13" i="10"/>
  <c r="Y13" i="10"/>
  <c r="W13" i="10"/>
  <c r="U13" i="10"/>
  <c r="S13" i="10"/>
  <c r="AI11" i="10"/>
  <c r="AE11" i="10"/>
  <c r="AC11" i="10"/>
  <c r="AA11" i="10"/>
  <c r="Y11" i="10"/>
  <c r="W11" i="10"/>
  <c r="U11" i="10"/>
  <c r="S11" i="10"/>
  <c r="N11" i="10"/>
  <c r="M11" i="10"/>
  <c r="K11" i="10"/>
  <c r="AI8" i="10"/>
  <c r="AI9" i="10"/>
  <c r="AI10" i="10"/>
  <c r="AI7" i="10"/>
  <c r="AE8" i="10"/>
  <c r="AE9" i="10"/>
  <c r="AE10" i="10"/>
  <c r="AC8" i="10"/>
  <c r="AC9" i="10"/>
  <c r="AC10" i="10"/>
  <c r="AA8" i="10"/>
  <c r="AA9" i="10"/>
  <c r="AA10" i="10"/>
  <c r="Y8" i="10"/>
  <c r="Y9" i="10"/>
  <c r="Y10" i="10"/>
  <c r="W8" i="10"/>
  <c r="W9" i="10"/>
  <c r="W10" i="10"/>
  <c r="U8" i="10"/>
  <c r="U9" i="10"/>
  <c r="U10" i="10"/>
  <c r="S8" i="10"/>
  <c r="S9" i="10"/>
  <c r="S10" i="10"/>
  <c r="AE7" i="10"/>
  <c r="AC7" i="10"/>
  <c r="AA7" i="10"/>
  <c r="Y7" i="10"/>
  <c r="W7" i="10"/>
  <c r="S7" i="10"/>
  <c r="M7" i="10"/>
  <c r="K7" i="10"/>
  <c r="N7" i="10"/>
  <c r="AU8" i="12"/>
  <c r="AU9" i="12"/>
  <c r="AU10" i="12"/>
  <c r="AU11" i="12"/>
  <c r="AU12" i="12"/>
  <c r="AU13" i="12"/>
  <c r="AU14" i="12"/>
  <c r="AU15" i="12"/>
  <c r="AU16" i="12"/>
  <c r="AU17" i="12"/>
  <c r="AU18" i="12"/>
  <c r="AU19" i="12"/>
  <c r="AU20" i="12"/>
  <c r="AU21" i="12"/>
  <c r="AU22" i="12"/>
  <c r="AU23" i="12"/>
  <c r="AU24" i="12"/>
  <c r="AU25" i="12"/>
  <c r="AU26" i="12"/>
  <c r="AU27" i="12"/>
  <c r="AU28" i="12"/>
  <c r="AU29" i="12"/>
  <c r="AU30" i="12"/>
  <c r="AU31" i="12"/>
  <c r="AU32" i="12"/>
  <c r="AU33" i="12"/>
  <c r="AU34" i="12"/>
  <c r="AU35" i="12"/>
  <c r="AU36" i="12"/>
  <c r="AU37" i="12"/>
  <c r="AU38" i="12"/>
  <c r="AU39" i="12"/>
  <c r="AU40" i="12"/>
  <c r="AU41" i="12"/>
  <c r="AU42" i="12"/>
  <c r="AU43" i="12"/>
  <c r="AU44" i="12"/>
  <c r="AU45" i="12"/>
  <c r="AU46" i="12"/>
  <c r="AU47" i="12"/>
  <c r="AU48" i="12"/>
  <c r="AU49" i="12"/>
  <c r="AU50" i="12"/>
  <c r="AU51" i="12"/>
  <c r="AU52" i="12"/>
  <c r="AU53" i="12"/>
  <c r="AU54" i="12"/>
  <c r="AU55" i="12"/>
  <c r="AU56" i="12"/>
  <c r="AU57" i="12"/>
  <c r="AU58" i="12"/>
  <c r="AU59" i="12"/>
  <c r="AU60" i="12"/>
  <c r="AU61" i="12"/>
  <c r="AU62" i="12"/>
  <c r="AU63" i="12"/>
  <c r="AU64" i="12"/>
  <c r="AU65" i="12"/>
  <c r="AU66" i="12"/>
  <c r="AU67" i="12"/>
  <c r="AU68" i="12"/>
  <c r="AU69" i="12"/>
  <c r="AU70" i="12"/>
  <c r="AU71" i="12"/>
  <c r="AU72" i="12"/>
  <c r="AU73" i="12"/>
  <c r="AU74" i="12"/>
  <c r="AU75" i="12"/>
  <c r="AU76" i="12"/>
  <c r="AU77" i="12"/>
  <c r="AU78" i="12"/>
  <c r="AU79" i="12"/>
  <c r="AU80" i="12"/>
  <c r="AU81" i="12"/>
  <c r="AU82" i="12"/>
  <c r="AU83" i="12"/>
  <c r="AU84" i="12"/>
  <c r="AU85" i="12"/>
  <c r="AU86" i="12"/>
  <c r="AU87" i="12"/>
  <c r="AU88" i="12"/>
  <c r="AU89" i="12"/>
  <c r="AU90" i="12"/>
  <c r="AU91" i="12"/>
  <c r="AU92" i="12"/>
  <c r="AU93" i="12"/>
  <c r="AU94" i="12"/>
  <c r="AU95" i="12"/>
  <c r="AU96" i="12"/>
  <c r="AU97" i="12"/>
  <c r="AU98" i="12"/>
  <c r="AU99" i="12"/>
  <c r="AU100" i="12"/>
  <c r="AU101" i="12"/>
  <c r="AU102" i="12"/>
  <c r="AU103" i="12"/>
  <c r="AU104" i="12"/>
  <c r="AU105" i="12"/>
  <c r="AU106" i="12"/>
  <c r="AU107" i="12"/>
  <c r="AU108" i="12"/>
  <c r="AU109" i="12"/>
  <c r="AU110" i="12"/>
  <c r="AU111" i="12"/>
  <c r="AU112" i="12"/>
  <c r="AU113" i="12"/>
  <c r="AU114" i="12"/>
  <c r="AU115" i="12"/>
  <c r="AU116" i="12"/>
  <c r="AU117" i="12"/>
  <c r="AU118" i="12"/>
  <c r="AU119" i="12"/>
  <c r="AU120" i="12"/>
  <c r="AU121" i="12"/>
  <c r="AU122" i="12"/>
  <c r="AU123" i="12"/>
  <c r="AU124" i="12"/>
  <c r="AU125" i="12"/>
  <c r="AU126" i="12"/>
  <c r="AU7" i="12"/>
  <c r="AF121" i="10" l="1"/>
  <c r="AG121" i="10" s="1"/>
  <c r="AF187" i="10"/>
  <c r="AG187" i="10" s="1"/>
  <c r="AQ22" i="10"/>
  <c r="AQ19" i="10"/>
  <c r="AF169" i="10"/>
  <c r="AG169" i="10" s="1"/>
  <c r="AF190" i="10"/>
  <c r="AG190" i="10" s="1"/>
  <c r="AF30" i="10"/>
  <c r="AG30" i="10" s="1"/>
  <c r="AF35" i="10"/>
  <c r="AG35" i="10" s="1"/>
  <c r="AF46" i="10"/>
  <c r="AG46" i="10" s="1"/>
  <c r="AF197" i="10"/>
  <c r="AG197" i="10" s="1"/>
  <c r="AF210" i="10"/>
  <c r="AG210" i="10" s="1"/>
  <c r="AF212" i="10"/>
  <c r="AG212" i="10" s="1"/>
  <c r="AF217" i="10"/>
  <c r="AG217" i="10" s="1"/>
  <c r="AF246" i="10"/>
  <c r="AG246" i="10" s="1"/>
  <c r="AF37" i="10"/>
  <c r="AG37" i="10" s="1"/>
  <c r="AF57" i="10"/>
  <c r="AG57" i="10" s="1"/>
  <c r="AF82" i="10"/>
  <c r="AG82" i="10" s="1"/>
  <c r="AF94" i="10"/>
  <c r="AG94" i="10" s="1"/>
  <c r="AF129" i="10"/>
  <c r="AG129" i="10" s="1"/>
  <c r="AF149" i="10"/>
  <c r="AG149" i="10" s="1"/>
  <c r="AF176" i="10"/>
  <c r="AG176" i="10" s="1"/>
  <c r="AF249" i="10"/>
  <c r="AG249" i="10" s="1"/>
  <c r="AF167" i="10"/>
  <c r="AG167" i="10" s="1"/>
  <c r="AF102" i="10"/>
  <c r="AG102" i="10" s="1"/>
  <c r="AF215" i="10"/>
  <c r="AG215" i="10" s="1"/>
  <c r="AF221" i="10"/>
  <c r="AG221" i="10" s="1"/>
  <c r="AF80" i="10"/>
  <c r="AG80" i="10" s="1"/>
  <c r="AF136" i="10"/>
  <c r="AG136" i="10" s="1"/>
  <c r="AF53" i="10"/>
  <c r="AG53" i="10" s="1"/>
  <c r="AF65" i="10"/>
  <c r="AG65" i="10" s="1"/>
  <c r="AF81" i="10"/>
  <c r="AG81" i="10" s="1"/>
  <c r="AF90" i="10"/>
  <c r="AG90" i="10" s="1"/>
  <c r="AF99" i="10"/>
  <c r="AG99" i="10" s="1"/>
  <c r="AF112" i="10"/>
  <c r="AG112" i="10" s="1"/>
  <c r="AF114" i="10"/>
  <c r="AG114" i="10" s="1"/>
  <c r="AF128" i="10"/>
  <c r="AG128" i="10" s="1"/>
  <c r="AF147" i="10"/>
  <c r="AG147" i="10" s="1"/>
  <c r="AF159" i="10"/>
  <c r="AG159" i="10" s="1"/>
  <c r="AF162" i="10"/>
  <c r="AG162" i="10" s="1"/>
  <c r="AF195" i="10"/>
  <c r="AG195" i="10" s="1"/>
  <c r="AF205" i="10"/>
  <c r="AG205" i="10" s="1"/>
  <c r="AF224" i="10"/>
  <c r="AG224" i="10" s="1"/>
  <c r="AF87" i="10"/>
  <c r="AG87" i="10" s="1"/>
  <c r="AF113" i="10"/>
  <c r="AG113" i="10" s="1"/>
  <c r="AF122" i="10"/>
  <c r="AG122" i="10" s="1"/>
  <c r="AF156" i="10"/>
  <c r="AG156" i="10" s="1"/>
  <c r="AF168" i="10"/>
  <c r="AG168" i="10" s="1"/>
  <c r="AF177" i="10"/>
  <c r="AG177" i="10" s="1"/>
  <c r="AF23" i="10"/>
  <c r="AG23" i="10" s="1"/>
  <c r="AF85" i="10"/>
  <c r="AG85" i="10" s="1"/>
  <c r="AF124" i="10"/>
  <c r="AG124" i="10" s="1"/>
  <c r="AF11" i="10"/>
  <c r="AG11" i="10" s="1"/>
  <c r="AF36" i="10"/>
  <c r="AG36" i="10" s="1"/>
  <c r="AF44" i="10"/>
  <c r="AG44" i="10" s="1"/>
  <c r="AF50" i="10"/>
  <c r="AG50" i="10" s="1"/>
  <c r="AF60" i="10"/>
  <c r="AG60" i="10" s="1"/>
  <c r="AF73" i="10"/>
  <c r="AG73" i="10" s="1"/>
  <c r="AF91" i="10"/>
  <c r="AG91" i="10" s="1"/>
  <c r="AF107" i="10"/>
  <c r="AG107" i="10" s="1"/>
  <c r="AF120" i="10"/>
  <c r="AG120" i="10" s="1"/>
  <c r="AF166" i="10"/>
  <c r="AG166" i="10" s="1"/>
  <c r="AF204" i="10"/>
  <c r="AG204" i="10" s="1"/>
  <c r="AF230" i="10"/>
  <c r="AG230" i="10" s="1"/>
  <c r="AF236" i="10"/>
  <c r="AG236" i="10" s="1"/>
  <c r="AF242" i="10"/>
  <c r="AG242" i="10" s="1"/>
  <c r="AF155" i="10"/>
  <c r="AG155" i="10" s="1"/>
  <c r="AF238" i="10"/>
  <c r="AG238" i="10" s="1"/>
  <c r="AF250" i="10"/>
  <c r="AG250" i="10" s="1"/>
  <c r="AF8" i="10"/>
  <c r="AF27" i="10"/>
  <c r="AG27" i="10" s="1"/>
  <c r="AF83" i="10"/>
  <c r="AG83" i="10" s="1"/>
  <c r="AF105" i="10"/>
  <c r="AG105" i="10" s="1"/>
  <c r="AF141" i="10"/>
  <c r="AG141" i="10" s="1"/>
  <c r="AF158" i="10"/>
  <c r="AG158" i="10" s="1"/>
  <c r="AF181" i="10"/>
  <c r="AG181" i="10" s="1"/>
  <c r="AF182" i="10"/>
  <c r="AG182" i="10" s="1"/>
  <c r="AF203" i="10"/>
  <c r="AG203" i="10" s="1"/>
  <c r="AF216" i="10"/>
  <c r="AG216" i="10" s="1"/>
  <c r="AF245" i="10"/>
  <c r="AG245" i="10" s="1"/>
  <c r="AF16" i="10"/>
  <c r="AG16" i="10" s="1"/>
  <c r="AF51" i="10"/>
  <c r="AG51" i="10" s="1"/>
  <c r="AF71" i="10"/>
  <c r="AG71" i="10" s="1"/>
  <c r="AF165" i="10"/>
  <c r="AG165" i="10" s="1"/>
  <c r="AF189" i="10"/>
  <c r="AG189" i="10" s="1"/>
  <c r="AF199" i="10"/>
  <c r="AG199" i="10" s="1"/>
  <c r="AF207" i="10"/>
  <c r="AG207" i="10" s="1"/>
  <c r="AF225" i="10"/>
  <c r="AG225" i="10" s="1"/>
  <c r="AF233" i="10"/>
  <c r="AG233" i="10" s="1"/>
  <c r="AF235" i="10"/>
  <c r="AG235" i="10" s="1"/>
  <c r="AF72" i="10"/>
  <c r="AG72" i="10" s="1"/>
  <c r="AF97" i="10"/>
  <c r="AG97" i="10" s="1"/>
  <c r="AF32" i="10"/>
  <c r="AG32" i="10" s="1"/>
  <c r="AF56" i="10"/>
  <c r="AG56" i="10" s="1"/>
  <c r="AF62" i="10"/>
  <c r="AG62" i="10" s="1"/>
  <c r="AF89" i="10"/>
  <c r="AG89" i="10" s="1"/>
  <c r="AF111" i="10"/>
  <c r="AG111" i="10" s="1"/>
  <c r="AF148" i="10"/>
  <c r="AG148" i="10" s="1"/>
  <c r="AF188" i="10"/>
  <c r="AG188" i="10" s="1"/>
  <c r="AF240" i="10"/>
  <c r="AG240" i="10" s="1"/>
  <c r="AF13" i="10"/>
  <c r="AG13" i="10" s="1"/>
  <c r="AF79" i="10"/>
  <c r="AG79" i="10" s="1"/>
  <c r="AF86" i="10"/>
  <c r="AG86" i="10" s="1"/>
  <c r="AF93" i="10"/>
  <c r="AG93" i="10" s="1"/>
  <c r="AF96" i="10"/>
  <c r="AG96" i="10" s="1"/>
  <c r="AF117" i="10"/>
  <c r="AG117" i="10" s="1"/>
  <c r="AF133" i="10"/>
  <c r="AG133" i="10" s="1"/>
  <c r="AF140" i="10"/>
  <c r="AG140" i="10" s="1"/>
  <c r="AF10" i="10"/>
  <c r="AF41" i="10"/>
  <c r="AG41" i="10" s="1"/>
  <c r="AF54" i="10"/>
  <c r="AG54" i="10" s="1"/>
  <c r="AF63" i="10"/>
  <c r="AG63" i="10" s="1"/>
  <c r="AF78" i="10"/>
  <c r="AG78" i="10" s="1"/>
  <c r="AF116" i="10"/>
  <c r="AG116" i="10" s="1"/>
  <c r="AF119" i="10"/>
  <c r="AG119" i="10" s="1"/>
  <c r="AF132" i="10"/>
  <c r="AG132" i="10" s="1"/>
  <c r="AF146" i="10"/>
  <c r="AG146" i="10" s="1"/>
  <c r="AF150" i="10"/>
  <c r="AG150" i="10" s="1"/>
  <c r="AF157" i="10"/>
  <c r="AG157" i="10" s="1"/>
  <c r="AF172" i="10"/>
  <c r="AG172" i="10" s="1"/>
  <c r="AF196" i="10"/>
  <c r="AG196" i="10" s="1"/>
  <c r="AF243" i="10"/>
  <c r="AG243" i="10" s="1"/>
  <c r="AF48" i="10"/>
  <c r="AG48" i="10" s="1"/>
  <c r="AF77" i="10"/>
  <c r="AG77" i="10" s="1"/>
  <c r="AF95" i="10"/>
  <c r="AG95" i="10" s="1"/>
  <c r="AF100" i="10"/>
  <c r="AG100" i="10" s="1"/>
  <c r="AF101" i="10"/>
  <c r="AG101" i="10" s="1"/>
  <c r="AF103" i="10"/>
  <c r="AG103" i="10" s="1"/>
  <c r="AF142" i="10"/>
  <c r="AG142" i="10" s="1"/>
  <c r="AF154" i="10"/>
  <c r="AG154" i="10" s="1"/>
  <c r="AF161" i="10"/>
  <c r="AG161" i="10" s="1"/>
  <c r="AF164" i="10"/>
  <c r="AG164" i="10" s="1"/>
  <c r="AF194" i="10"/>
  <c r="AG194" i="10" s="1"/>
  <c r="AF198" i="10"/>
  <c r="AG198" i="10" s="1"/>
  <c r="AF202" i="10"/>
  <c r="AG202" i="10" s="1"/>
  <c r="AF239" i="10"/>
  <c r="AG239" i="10" s="1"/>
  <c r="AF39" i="10"/>
  <c r="AG39" i="10" s="1"/>
  <c r="AF247" i="10"/>
  <c r="AG247" i="10" s="1"/>
  <c r="AF76" i="10"/>
  <c r="AG76" i="10" s="1"/>
  <c r="AF66" i="10"/>
  <c r="AG66" i="10" s="1"/>
  <c r="AF84" i="10"/>
  <c r="AG84" i="10" s="1"/>
  <c r="AF92" i="10"/>
  <c r="AG92" i="10" s="1"/>
  <c r="AF98" i="10"/>
  <c r="AG98" i="10" s="1"/>
  <c r="AF108" i="10"/>
  <c r="AG108" i="10" s="1"/>
  <c r="AF109" i="10"/>
  <c r="AG109" i="10" s="1"/>
  <c r="AF153" i="10"/>
  <c r="AG153" i="10" s="1"/>
  <c r="AF171" i="10"/>
  <c r="AG171" i="10" s="1"/>
  <c r="AF178" i="10"/>
  <c r="AG178" i="10" s="1"/>
  <c r="AF201" i="10"/>
  <c r="AG201" i="10" s="1"/>
  <c r="AF209" i="10"/>
  <c r="AG209" i="10" s="1"/>
  <c r="AF237" i="10"/>
  <c r="AG237" i="10" s="1"/>
  <c r="AF244" i="10"/>
  <c r="AG244" i="10" s="1"/>
  <c r="AF25" i="10"/>
  <c r="AG25" i="10" s="1"/>
  <c r="AF28" i="10"/>
  <c r="AG28" i="10" s="1"/>
  <c r="AF17" i="10"/>
  <c r="AG17" i="10" s="1"/>
  <c r="AF74" i="10"/>
  <c r="AG74" i="10" s="1"/>
  <c r="AF70" i="10"/>
  <c r="AG70" i="10" s="1"/>
  <c r="AF75" i="10"/>
  <c r="AG75" i="10" s="1"/>
  <c r="AF69" i="10"/>
  <c r="AG69" i="10" s="1"/>
  <c r="AF68" i="10"/>
  <c r="AG68" i="10" s="1"/>
  <c r="AF45" i="10"/>
  <c r="AG45" i="10" s="1"/>
  <c r="AF52" i="10"/>
  <c r="AG52" i="10" s="1"/>
  <c r="AF55" i="10"/>
  <c r="AG55" i="10" s="1"/>
  <c r="AF64" i="10"/>
  <c r="AG64" i="10" s="1"/>
  <c r="AF38" i="10"/>
  <c r="AG38" i="10" s="1"/>
  <c r="AF42" i="10"/>
  <c r="AG42" i="10" s="1"/>
  <c r="AF43" i="10"/>
  <c r="AG43" i="10" s="1"/>
  <c r="AF49" i="10"/>
  <c r="AG49" i="10" s="1"/>
  <c r="AF59" i="10"/>
  <c r="AG59" i="10" s="1"/>
  <c r="AF61" i="10"/>
  <c r="AG61" i="10" s="1"/>
  <c r="AF67" i="10"/>
  <c r="AG67" i="10" s="1"/>
  <c r="AF58" i="10"/>
  <c r="AG58" i="10" s="1"/>
  <c r="AF40" i="10"/>
  <c r="AG40" i="10" s="1"/>
  <c r="AG14" i="10"/>
  <c r="AF47" i="10"/>
  <c r="AG47" i="10" s="1"/>
  <c r="AF26" i="10"/>
  <c r="AG26" i="10" s="1"/>
  <c r="AF31" i="10"/>
  <c r="AG31" i="10" s="1"/>
  <c r="AF18" i="10"/>
  <c r="AG18" i="10" s="1"/>
  <c r="AF22" i="10"/>
  <c r="AG22" i="10" s="1"/>
  <c r="AF88" i="10"/>
  <c r="AG88" i="10" s="1"/>
  <c r="AF24" i="10"/>
  <c r="AG24" i="10" s="1"/>
  <c r="AF110" i="10"/>
  <c r="AG110" i="10" s="1"/>
  <c r="AF134" i="10"/>
  <c r="AG134" i="10" s="1"/>
  <c r="AF170" i="10"/>
  <c r="AG170" i="10" s="1"/>
  <c r="AF175" i="10"/>
  <c r="AG175" i="10" s="1"/>
  <c r="AF179" i="10"/>
  <c r="AG179" i="10" s="1"/>
  <c r="AF184" i="10"/>
  <c r="AG184" i="10" s="1"/>
  <c r="AF185" i="10"/>
  <c r="AG185" i="10" s="1"/>
  <c r="AF241" i="10"/>
  <c r="AG241" i="10" s="1"/>
  <c r="AF118" i="10"/>
  <c r="AG118" i="10" s="1"/>
  <c r="AF130" i="10"/>
  <c r="AG130" i="10" s="1"/>
  <c r="AF131" i="10"/>
  <c r="AG131" i="10" s="1"/>
  <c r="AF138" i="10"/>
  <c r="AG138" i="10" s="1"/>
  <c r="AF139" i="10"/>
  <c r="AG139" i="10" s="1"/>
  <c r="AF183" i="10"/>
  <c r="AG183" i="10" s="1"/>
  <c r="AF222" i="10"/>
  <c r="AG222" i="10" s="1"/>
  <c r="AF234" i="10"/>
  <c r="AG234" i="10" s="1"/>
  <c r="AF145" i="10"/>
  <c r="AG145" i="10" s="1"/>
  <c r="AF151" i="10"/>
  <c r="AG151" i="10" s="1"/>
  <c r="AF152" i="10"/>
  <c r="AG152" i="10" s="1"/>
  <c r="AF163" i="10"/>
  <c r="AG163" i="10" s="1"/>
  <c r="AF214" i="10"/>
  <c r="AG214" i="10" s="1"/>
  <c r="AF229" i="10"/>
  <c r="AG229" i="10" s="1"/>
  <c r="AF115" i="10"/>
  <c r="AG115" i="10" s="1"/>
  <c r="AF137" i="10"/>
  <c r="AG137" i="10" s="1"/>
  <c r="AF208" i="10"/>
  <c r="AG208" i="10" s="1"/>
  <c r="AF218" i="10"/>
  <c r="AG218" i="10" s="1"/>
  <c r="AF226" i="10"/>
  <c r="AG226" i="10" s="1"/>
  <c r="AF228" i="10"/>
  <c r="AG228" i="10" s="1"/>
  <c r="AF135" i="10"/>
  <c r="AG135" i="10" s="1"/>
  <c r="AF143" i="10"/>
  <c r="AG143" i="10" s="1"/>
  <c r="AF206" i="10"/>
  <c r="AG206" i="10" s="1"/>
  <c r="AF213" i="10"/>
  <c r="AG213" i="10" s="1"/>
  <c r="AF223" i="10"/>
  <c r="AG223" i="10" s="1"/>
  <c r="AF227" i="10"/>
  <c r="AG227" i="10" s="1"/>
  <c r="AF231" i="10"/>
  <c r="AG231" i="10" s="1"/>
  <c r="AF232" i="10"/>
  <c r="AG232" i="10" s="1"/>
  <c r="AF144" i="10"/>
  <c r="AG144" i="10" s="1"/>
  <c r="AF219" i="10"/>
  <c r="AG219" i="10" s="1"/>
  <c r="AF220" i="10"/>
  <c r="AG220" i="10" s="1"/>
  <c r="AF106" i="10"/>
  <c r="AG106" i="10" s="1"/>
  <c r="AF123" i="10"/>
  <c r="AG123" i="10" s="1"/>
  <c r="AF125" i="10"/>
  <c r="AG125" i="10" s="1"/>
  <c r="AF126" i="10"/>
  <c r="AG126" i="10" s="1"/>
  <c r="AF174" i="10"/>
  <c r="AG174" i="10" s="1"/>
  <c r="AF186" i="10"/>
  <c r="AG186" i="10" s="1"/>
  <c r="AF193" i="10"/>
  <c r="AG193" i="10" s="1"/>
  <c r="AF200" i="10"/>
  <c r="AG200" i="10" s="1"/>
  <c r="AF211" i="10"/>
  <c r="AG211" i="10" s="1"/>
  <c r="AF248" i="10"/>
  <c r="AG248" i="10" s="1"/>
  <c r="AF104" i="10"/>
  <c r="AG104" i="10" s="1"/>
  <c r="AF173" i="10"/>
  <c r="AG173" i="10" s="1"/>
  <c r="AF127" i="10"/>
  <c r="AG127" i="10" s="1"/>
  <c r="AF160" i="10"/>
  <c r="AG160" i="10" s="1"/>
  <c r="AF180" i="10"/>
  <c r="AG180" i="10" s="1"/>
  <c r="AF191" i="10"/>
  <c r="AG191" i="10" s="1"/>
  <c r="AF192" i="10"/>
  <c r="AG192" i="10" s="1"/>
  <c r="AF9" i="10"/>
  <c r="AF7" i="10"/>
  <c r="AG7" i="10" s="1"/>
  <c r="AW9" i="12"/>
  <c r="AX9" i="12" s="1"/>
  <c r="AW10" i="12"/>
  <c r="AX10" i="12" s="1"/>
  <c r="AW12" i="12"/>
  <c r="AX12" i="12" s="1"/>
  <c r="AW13" i="12"/>
  <c r="AX13" i="12" s="1"/>
  <c r="AW14" i="12"/>
  <c r="AX14" i="12" s="1"/>
  <c r="AW15" i="12"/>
  <c r="AX15" i="12" s="1"/>
  <c r="AW16" i="12"/>
  <c r="AX16" i="12" s="1"/>
  <c r="AW17" i="12"/>
  <c r="AX17" i="12" s="1"/>
  <c r="AW18" i="12"/>
  <c r="AX18" i="12" s="1"/>
  <c r="AW19" i="12"/>
  <c r="AX19" i="12" s="1"/>
  <c r="AW20" i="12"/>
  <c r="AX20" i="12" s="1"/>
  <c r="AW21" i="12"/>
  <c r="AX21" i="12" s="1"/>
  <c r="AW22" i="12"/>
  <c r="AX22" i="12" s="1"/>
  <c r="AW23" i="12"/>
  <c r="AX23" i="12" s="1"/>
  <c r="AW24" i="12"/>
  <c r="AX24" i="12" s="1"/>
  <c r="AW25" i="12"/>
  <c r="AX25" i="12" s="1"/>
  <c r="AW26" i="12"/>
  <c r="AX26" i="12" s="1"/>
  <c r="AW27" i="12"/>
  <c r="AX27" i="12" s="1"/>
  <c r="AW28" i="12"/>
  <c r="AX28" i="12" s="1"/>
  <c r="AW29" i="12"/>
  <c r="AX29" i="12" s="1"/>
  <c r="AW30" i="12"/>
  <c r="AX30" i="12" s="1"/>
  <c r="AW31" i="12"/>
  <c r="AX31" i="12" s="1"/>
  <c r="AW32" i="12"/>
  <c r="AX32" i="12" s="1"/>
  <c r="AW33" i="12"/>
  <c r="AX33" i="12" s="1"/>
  <c r="AW34" i="12"/>
  <c r="AX34" i="12" s="1"/>
  <c r="AW35" i="12"/>
  <c r="AX35" i="12" s="1"/>
  <c r="AW36" i="12"/>
  <c r="AX36" i="12" s="1"/>
  <c r="AW37" i="12"/>
  <c r="AX37" i="12" s="1"/>
  <c r="AW38" i="12"/>
  <c r="AX38" i="12" s="1"/>
  <c r="AW39" i="12"/>
  <c r="AX39" i="12" s="1"/>
  <c r="AW40" i="12"/>
  <c r="AX40" i="12" s="1"/>
  <c r="AW41" i="12"/>
  <c r="AX41" i="12" s="1"/>
  <c r="AW42" i="12"/>
  <c r="AX42" i="12" s="1"/>
  <c r="AW43" i="12"/>
  <c r="AX43" i="12" s="1"/>
  <c r="AW44" i="12"/>
  <c r="AX44" i="12" s="1"/>
  <c r="AW45" i="12"/>
  <c r="AX45" i="12" s="1"/>
  <c r="AW46" i="12"/>
  <c r="AX46" i="12" s="1"/>
  <c r="AW47" i="12"/>
  <c r="AX47" i="12" s="1"/>
  <c r="AW48" i="12"/>
  <c r="AX48" i="12" s="1"/>
  <c r="AW49" i="12"/>
  <c r="AX49" i="12" s="1"/>
  <c r="AW50" i="12"/>
  <c r="AX50" i="12" s="1"/>
  <c r="AW51" i="12"/>
  <c r="AX51" i="12" s="1"/>
  <c r="AW52" i="12"/>
  <c r="AX52" i="12" s="1"/>
  <c r="AW53" i="12"/>
  <c r="AX53" i="12" s="1"/>
  <c r="AW54" i="12"/>
  <c r="AX54" i="12" s="1"/>
  <c r="AW55" i="12"/>
  <c r="AX55" i="12" s="1"/>
  <c r="AW56" i="12"/>
  <c r="AX56" i="12" s="1"/>
  <c r="AW57" i="12"/>
  <c r="AX57" i="12" s="1"/>
  <c r="AW58" i="12"/>
  <c r="AX58" i="12" s="1"/>
  <c r="AW59" i="12"/>
  <c r="AX59" i="12" s="1"/>
  <c r="AW60" i="12"/>
  <c r="AX60" i="12" s="1"/>
  <c r="AW61" i="12"/>
  <c r="AX61" i="12" s="1"/>
  <c r="AW62" i="12"/>
  <c r="AX62" i="12" s="1"/>
  <c r="AW63" i="12"/>
  <c r="AX63" i="12" s="1"/>
  <c r="AW64" i="12"/>
  <c r="AX64" i="12" s="1"/>
  <c r="AW65" i="12"/>
  <c r="AX65" i="12" s="1"/>
  <c r="AW66" i="12"/>
  <c r="AX66" i="12" s="1"/>
  <c r="AW67" i="12"/>
  <c r="AX67" i="12" s="1"/>
  <c r="AW68" i="12"/>
  <c r="AX68" i="12" s="1"/>
  <c r="AW69" i="12"/>
  <c r="AX69" i="12" s="1"/>
  <c r="AW70" i="12"/>
  <c r="AX70" i="12" s="1"/>
  <c r="AW71" i="12"/>
  <c r="AX71" i="12" s="1"/>
  <c r="AW72" i="12"/>
  <c r="AX72" i="12" s="1"/>
  <c r="AW73" i="12"/>
  <c r="AX73" i="12" s="1"/>
  <c r="AW74" i="12"/>
  <c r="AX74" i="12" s="1"/>
  <c r="AW75" i="12"/>
  <c r="AX75" i="12" s="1"/>
  <c r="AW76" i="12"/>
  <c r="AX76" i="12" s="1"/>
  <c r="AW77" i="12"/>
  <c r="AX77" i="12" s="1"/>
  <c r="AW78" i="12"/>
  <c r="AX78" i="12" s="1"/>
  <c r="AW79" i="12"/>
  <c r="AX79" i="12" s="1"/>
  <c r="AW80" i="12"/>
  <c r="AX80" i="12" s="1"/>
  <c r="AW81" i="12"/>
  <c r="AX81" i="12" s="1"/>
  <c r="AW82" i="12"/>
  <c r="AX82" i="12" s="1"/>
  <c r="AW83" i="12"/>
  <c r="AX83" i="12" s="1"/>
  <c r="AW84" i="12"/>
  <c r="AX84" i="12" s="1"/>
  <c r="AW85" i="12"/>
  <c r="AX85" i="12" s="1"/>
  <c r="AW86" i="12"/>
  <c r="AX86" i="12" s="1"/>
  <c r="AW87" i="12"/>
  <c r="AX87" i="12" s="1"/>
  <c r="AW88" i="12"/>
  <c r="AX88" i="12" s="1"/>
  <c r="AW89" i="12"/>
  <c r="AX89" i="12" s="1"/>
  <c r="AW90" i="12"/>
  <c r="AX90" i="12" s="1"/>
  <c r="AW91" i="12"/>
  <c r="AX91" i="12" s="1"/>
  <c r="AW92" i="12"/>
  <c r="AX92" i="12" s="1"/>
  <c r="AW93" i="12"/>
  <c r="AX93" i="12" s="1"/>
  <c r="AW94" i="12"/>
  <c r="AX94" i="12" s="1"/>
  <c r="AW95" i="12"/>
  <c r="AX95" i="12" s="1"/>
  <c r="AW96" i="12"/>
  <c r="AX96" i="12" s="1"/>
  <c r="AW97" i="12"/>
  <c r="AX97" i="12" s="1"/>
  <c r="AW98" i="12"/>
  <c r="AX98" i="12" s="1"/>
  <c r="AW99" i="12"/>
  <c r="AX99" i="12" s="1"/>
  <c r="AW100" i="12"/>
  <c r="AX100" i="12" s="1"/>
  <c r="AW101" i="12"/>
  <c r="AX101" i="12" s="1"/>
  <c r="AW102" i="12"/>
  <c r="AX102" i="12" s="1"/>
  <c r="AW103" i="12"/>
  <c r="AX103" i="12" s="1"/>
  <c r="AW104" i="12"/>
  <c r="AX104" i="12" s="1"/>
  <c r="AW105" i="12"/>
  <c r="AX105" i="12" s="1"/>
  <c r="AW106" i="12"/>
  <c r="AX106" i="12" s="1"/>
  <c r="AW107" i="12"/>
  <c r="AX107" i="12" s="1"/>
  <c r="AW108" i="12"/>
  <c r="AX108" i="12" s="1"/>
  <c r="AW109" i="12"/>
  <c r="AX109" i="12" s="1"/>
  <c r="AW110" i="12"/>
  <c r="AX110" i="12" s="1"/>
  <c r="AW111" i="12"/>
  <c r="AX111" i="12" s="1"/>
  <c r="AW112" i="12"/>
  <c r="AX112" i="12" s="1"/>
  <c r="AW113" i="12"/>
  <c r="AX113" i="12" s="1"/>
  <c r="AW114" i="12"/>
  <c r="AX114" i="12" s="1"/>
  <c r="AW115" i="12"/>
  <c r="AX115" i="12" s="1"/>
  <c r="AW116" i="12"/>
  <c r="AX116" i="12" s="1"/>
  <c r="AW117" i="12"/>
  <c r="AX117" i="12" s="1"/>
  <c r="AW118" i="12"/>
  <c r="AX118" i="12" s="1"/>
  <c r="AW119" i="12"/>
  <c r="AX119" i="12" s="1"/>
  <c r="AW120" i="12"/>
  <c r="AX120" i="12" s="1"/>
  <c r="AW121" i="12"/>
  <c r="AX121" i="12" s="1"/>
  <c r="AW122" i="12"/>
  <c r="AX122" i="12" s="1"/>
  <c r="AW123" i="12"/>
  <c r="AX123" i="12" s="1"/>
  <c r="AW124" i="12"/>
  <c r="AX124" i="12" s="1"/>
  <c r="AW125" i="12"/>
  <c r="AX125" i="12" s="1"/>
  <c r="AW126" i="12"/>
  <c r="AX126" i="12" s="1"/>
  <c r="AG8" i="10" l="1"/>
  <c r="AG10" i="10"/>
  <c r="AG9" i="10"/>
  <c r="AW7" i="12"/>
  <c r="AX7" i="12" s="1"/>
  <c r="AW8" i="12"/>
  <c r="AX8" i="12" s="1"/>
  <c r="AW11" i="12"/>
  <c r="AX11" i="12" s="1"/>
  <c r="AK126" i="12" l="1"/>
  <c r="AI126" i="12"/>
  <c r="AG126" i="12"/>
  <c r="AE126" i="12"/>
  <c r="AC126" i="12"/>
  <c r="AA126" i="12"/>
  <c r="Y126" i="12"/>
  <c r="AK125" i="12"/>
  <c r="AI125" i="12"/>
  <c r="AG125" i="12"/>
  <c r="AE125" i="12"/>
  <c r="AC125" i="12"/>
  <c r="AA125" i="12"/>
  <c r="Y125" i="12"/>
  <c r="AK124" i="12"/>
  <c r="AI124" i="12"/>
  <c r="AG124" i="12"/>
  <c r="AE124" i="12"/>
  <c r="AC124" i="12"/>
  <c r="AA124" i="12"/>
  <c r="Y124" i="12"/>
  <c r="AK123" i="12"/>
  <c r="AI123" i="12"/>
  <c r="AG123" i="12"/>
  <c r="AE123" i="12"/>
  <c r="AC123" i="12"/>
  <c r="AA123" i="12"/>
  <c r="Y123" i="12"/>
  <c r="AK122" i="12"/>
  <c r="AI122" i="12"/>
  <c r="AG122" i="12"/>
  <c r="AE122" i="12"/>
  <c r="AC122" i="12"/>
  <c r="AA122" i="12"/>
  <c r="Y122" i="12"/>
  <c r="AK121" i="12"/>
  <c r="AI121" i="12"/>
  <c r="AG121" i="12"/>
  <c r="AE121" i="12"/>
  <c r="AC121" i="12"/>
  <c r="AA121" i="12"/>
  <c r="Y121" i="12"/>
  <c r="Q121" i="12"/>
  <c r="R121" i="12" s="1"/>
  <c r="P121" i="12"/>
  <c r="N121" i="12"/>
  <c r="C121" i="12"/>
  <c r="AK120" i="12"/>
  <c r="AI120" i="12"/>
  <c r="AG120" i="12"/>
  <c r="AE120" i="12"/>
  <c r="AC120" i="12"/>
  <c r="AA120" i="12"/>
  <c r="Y120" i="12"/>
  <c r="AK119" i="12"/>
  <c r="AI119" i="12"/>
  <c r="AG119" i="12"/>
  <c r="AE119" i="12"/>
  <c r="AC119" i="12"/>
  <c r="AA119" i="12"/>
  <c r="Y119" i="12"/>
  <c r="AK118" i="12"/>
  <c r="AI118" i="12"/>
  <c r="AG118" i="12"/>
  <c r="AE118" i="12"/>
  <c r="AC118" i="12"/>
  <c r="AA118" i="12"/>
  <c r="Y118" i="12"/>
  <c r="AK117" i="12"/>
  <c r="AI117" i="12"/>
  <c r="AG117" i="12"/>
  <c r="AE117" i="12"/>
  <c r="AC117" i="12"/>
  <c r="AA117" i="12"/>
  <c r="Y117" i="12"/>
  <c r="AK116" i="12"/>
  <c r="AI116" i="12"/>
  <c r="AG116" i="12"/>
  <c r="AE116" i="12"/>
  <c r="AC116" i="12"/>
  <c r="AA116" i="12"/>
  <c r="Y116" i="12"/>
  <c r="AK115" i="12"/>
  <c r="AI115" i="12"/>
  <c r="AG115" i="12"/>
  <c r="AE115" i="12"/>
  <c r="AC115" i="12"/>
  <c r="AA115" i="12"/>
  <c r="Y115" i="12"/>
  <c r="Q115" i="12"/>
  <c r="R115" i="12" s="1"/>
  <c r="P115" i="12"/>
  <c r="N115" i="12"/>
  <c r="C115" i="12"/>
  <c r="AK114" i="12"/>
  <c r="AI114" i="12"/>
  <c r="AG114" i="12"/>
  <c r="AE114" i="12"/>
  <c r="AC114" i="12"/>
  <c r="AA114" i="12"/>
  <c r="Y114" i="12"/>
  <c r="AK113" i="12"/>
  <c r="AI113" i="12"/>
  <c r="AG113" i="12"/>
  <c r="AE113" i="12"/>
  <c r="AC113" i="12"/>
  <c r="AA113" i="12"/>
  <c r="Y113" i="12"/>
  <c r="AK112" i="12"/>
  <c r="AI112" i="12"/>
  <c r="AG112" i="12"/>
  <c r="AE112" i="12"/>
  <c r="AC112" i="12"/>
  <c r="AA112" i="12"/>
  <c r="Y112" i="12"/>
  <c r="AK111" i="12"/>
  <c r="AI111" i="12"/>
  <c r="AG111" i="12"/>
  <c r="AE111" i="12"/>
  <c r="AC111" i="12"/>
  <c r="AA111" i="12"/>
  <c r="Y111" i="12"/>
  <c r="AK110" i="12"/>
  <c r="AI110" i="12"/>
  <c r="AG110" i="12"/>
  <c r="AE110" i="12"/>
  <c r="AC110" i="12"/>
  <c r="AA110" i="12"/>
  <c r="Y110" i="12"/>
  <c r="AK109" i="12"/>
  <c r="AI109" i="12"/>
  <c r="AG109" i="12"/>
  <c r="AE109" i="12"/>
  <c r="AC109" i="12"/>
  <c r="AA109" i="12"/>
  <c r="Y109" i="12"/>
  <c r="Q109" i="12"/>
  <c r="R109" i="12" s="1"/>
  <c r="P109" i="12"/>
  <c r="N109" i="12"/>
  <c r="C109" i="12"/>
  <c r="AK108" i="12"/>
  <c r="AI108" i="12"/>
  <c r="AG108" i="12"/>
  <c r="AE108" i="12"/>
  <c r="AC108" i="12"/>
  <c r="AA108" i="12"/>
  <c r="Y108" i="12"/>
  <c r="AK107" i="12"/>
  <c r="AI107" i="12"/>
  <c r="AG107" i="12"/>
  <c r="AE107" i="12"/>
  <c r="AC107" i="12"/>
  <c r="AA107" i="12"/>
  <c r="Y107" i="12"/>
  <c r="AK106" i="12"/>
  <c r="AI106" i="12"/>
  <c r="AG106" i="12"/>
  <c r="AE106" i="12"/>
  <c r="AC106" i="12"/>
  <c r="AA106" i="12"/>
  <c r="Y106" i="12"/>
  <c r="AK105" i="12"/>
  <c r="AI105" i="12"/>
  <c r="AG105" i="12"/>
  <c r="AE105" i="12"/>
  <c r="AC105" i="12"/>
  <c r="AA105" i="12"/>
  <c r="Y105" i="12"/>
  <c r="AK104" i="12"/>
  <c r="AI104" i="12"/>
  <c r="AG104" i="12"/>
  <c r="AE104" i="12"/>
  <c r="AC104" i="12"/>
  <c r="AA104" i="12"/>
  <c r="Y104" i="12"/>
  <c r="AK103" i="12"/>
  <c r="AI103" i="12"/>
  <c r="AG103" i="12"/>
  <c r="AE103" i="12"/>
  <c r="AC103" i="12"/>
  <c r="AA103" i="12"/>
  <c r="Y103" i="12"/>
  <c r="Q103" i="12"/>
  <c r="R103" i="12" s="1"/>
  <c r="P103" i="12"/>
  <c r="N103" i="12"/>
  <c r="C103" i="12"/>
  <c r="AK102" i="12"/>
  <c r="AI102" i="12"/>
  <c r="AG102" i="12"/>
  <c r="AE102" i="12"/>
  <c r="AC102" i="12"/>
  <c r="AA102" i="12"/>
  <c r="Y102" i="12"/>
  <c r="AK101" i="12"/>
  <c r="AI101" i="12"/>
  <c r="AG101" i="12"/>
  <c r="AE101" i="12"/>
  <c r="AC101" i="12"/>
  <c r="AA101" i="12"/>
  <c r="Y101" i="12"/>
  <c r="AK100" i="12"/>
  <c r="AI100" i="12"/>
  <c r="AG100" i="12"/>
  <c r="AE100" i="12"/>
  <c r="AC100" i="12"/>
  <c r="AA100" i="12"/>
  <c r="Y100" i="12"/>
  <c r="AK99" i="12"/>
  <c r="AI99" i="12"/>
  <c r="AG99" i="12"/>
  <c r="AE99" i="12"/>
  <c r="AC99" i="12"/>
  <c r="AA99" i="12"/>
  <c r="Y99" i="12"/>
  <c r="AK98" i="12"/>
  <c r="AI98" i="12"/>
  <c r="AG98" i="12"/>
  <c r="AE98" i="12"/>
  <c r="AC98" i="12"/>
  <c r="AA98" i="12"/>
  <c r="Y98" i="12"/>
  <c r="AK97" i="12"/>
  <c r="AI97" i="12"/>
  <c r="AG97" i="12"/>
  <c r="AE97" i="12"/>
  <c r="AC97" i="12"/>
  <c r="AA97" i="12"/>
  <c r="Y97" i="12"/>
  <c r="Q97" i="12"/>
  <c r="R97" i="12" s="1"/>
  <c r="P97" i="12"/>
  <c r="N97" i="12"/>
  <c r="C97" i="12"/>
  <c r="AK96" i="12"/>
  <c r="AI96" i="12"/>
  <c r="AG96" i="12"/>
  <c r="AE96" i="12"/>
  <c r="AC96" i="12"/>
  <c r="AA96" i="12"/>
  <c r="Y96" i="12"/>
  <c r="AK95" i="12"/>
  <c r="AI95" i="12"/>
  <c r="AG95" i="12"/>
  <c r="AE95" i="12"/>
  <c r="AC95" i="12"/>
  <c r="AA95" i="12"/>
  <c r="Y95" i="12"/>
  <c r="AK94" i="12"/>
  <c r="AI94" i="12"/>
  <c r="AG94" i="12"/>
  <c r="AE94" i="12"/>
  <c r="AC94" i="12"/>
  <c r="AA94" i="12"/>
  <c r="Y94" i="12"/>
  <c r="AK93" i="12"/>
  <c r="AI93" i="12"/>
  <c r="AG93" i="12"/>
  <c r="AE93" i="12"/>
  <c r="AC93" i="12"/>
  <c r="AA93" i="12"/>
  <c r="Y93" i="12"/>
  <c r="AK92" i="12"/>
  <c r="AI92" i="12"/>
  <c r="AG92" i="12"/>
  <c r="AE92" i="12"/>
  <c r="AC92" i="12"/>
  <c r="AA92" i="12"/>
  <c r="Y92" i="12"/>
  <c r="AK91" i="12"/>
  <c r="AI91" i="12"/>
  <c r="AG91" i="12"/>
  <c r="AE91" i="12"/>
  <c r="AC91" i="12"/>
  <c r="AA91" i="12"/>
  <c r="Y91" i="12"/>
  <c r="Q91" i="12"/>
  <c r="R91" i="12" s="1"/>
  <c r="P91" i="12"/>
  <c r="N91" i="12"/>
  <c r="C91" i="12"/>
  <c r="AK90" i="12"/>
  <c r="AI90" i="12"/>
  <c r="AG90" i="12"/>
  <c r="AE90" i="12"/>
  <c r="AC90" i="12"/>
  <c r="AA90" i="12"/>
  <c r="Y90" i="12"/>
  <c r="AK89" i="12"/>
  <c r="AI89" i="12"/>
  <c r="AG89" i="12"/>
  <c r="AE89" i="12"/>
  <c r="AC89" i="12"/>
  <c r="AA89" i="12"/>
  <c r="Y89" i="12"/>
  <c r="AK88" i="12"/>
  <c r="AI88" i="12"/>
  <c r="AG88" i="12"/>
  <c r="AE88" i="12"/>
  <c r="AC88" i="12"/>
  <c r="AA88" i="12"/>
  <c r="Y88" i="12"/>
  <c r="AK87" i="12"/>
  <c r="AI87" i="12"/>
  <c r="AG87" i="12"/>
  <c r="AE87" i="12"/>
  <c r="AC87" i="12"/>
  <c r="AA87" i="12"/>
  <c r="Y87" i="12"/>
  <c r="AK86" i="12"/>
  <c r="AI86" i="12"/>
  <c r="AG86" i="12"/>
  <c r="AE86" i="12"/>
  <c r="AC86" i="12"/>
  <c r="AA86" i="12"/>
  <c r="Y86" i="12"/>
  <c r="AK85" i="12"/>
  <c r="AI85" i="12"/>
  <c r="AG85" i="12"/>
  <c r="AE85" i="12"/>
  <c r="AC85" i="12"/>
  <c r="AA85" i="12"/>
  <c r="Y85" i="12"/>
  <c r="Q85" i="12"/>
  <c r="R85" i="12" s="1"/>
  <c r="P85" i="12"/>
  <c r="N85" i="12"/>
  <c r="C85" i="12"/>
  <c r="AK84" i="12"/>
  <c r="AI84" i="12"/>
  <c r="AG84" i="12"/>
  <c r="AE84" i="12"/>
  <c r="AC84" i="12"/>
  <c r="AA84" i="12"/>
  <c r="Y84" i="12"/>
  <c r="AK83" i="12"/>
  <c r="AI83" i="12"/>
  <c r="AG83" i="12"/>
  <c r="AE83" i="12"/>
  <c r="AC83" i="12"/>
  <c r="AA83" i="12"/>
  <c r="Y83" i="12"/>
  <c r="AK82" i="12"/>
  <c r="AI82" i="12"/>
  <c r="AG82" i="12"/>
  <c r="AE82" i="12"/>
  <c r="AC82" i="12"/>
  <c r="AA82" i="12"/>
  <c r="Y82" i="12"/>
  <c r="AK81" i="12"/>
  <c r="AI81" i="12"/>
  <c r="AG81" i="12"/>
  <c r="AE81" i="12"/>
  <c r="AC81" i="12"/>
  <c r="AA81" i="12"/>
  <c r="Y81" i="12"/>
  <c r="AK80" i="12"/>
  <c r="AI80" i="12"/>
  <c r="AG80" i="12"/>
  <c r="AE80" i="12"/>
  <c r="AC80" i="12"/>
  <c r="AA80" i="12"/>
  <c r="Y80" i="12"/>
  <c r="AK79" i="12"/>
  <c r="AI79" i="12"/>
  <c r="AG79" i="12"/>
  <c r="AE79" i="12"/>
  <c r="AC79" i="12"/>
  <c r="AA79" i="12"/>
  <c r="Y79" i="12"/>
  <c r="Q79" i="12"/>
  <c r="R79" i="12" s="1"/>
  <c r="P79" i="12"/>
  <c r="N79" i="12"/>
  <c r="C79" i="12"/>
  <c r="AK78" i="12"/>
  <c r="AI78" i="12"/>
  <c r="AG78" i="12"/>
  <c r="AE78" i="12"/>
  <c r="AC78" i="12"/>
  <c r="AA78" i="12"/>
  <c r="Y78" i="12"/>
  <c r="AK77" i="12"/>
  <c r="AI77" i="12"/>
  <c r="AG77" i="12"/>
  <c r="AE77" i="12"/>
  <c r="AC77" i="12"/>
  <c r="AA77" i="12"/>
  <c r="Y77" i="12"/>
  <c r="AK76" i="12"/>
  <c r="AI76" i="12"/>
  <c r="AG76" i="12"/>
  <c r="AE76" i="12"/>
  <c r="AC76" i="12"/>
  <c r="AA76" i="12"/>
  <c r="Y76" i="12"/>
  <c r="AK75" i="12"/>
  <c r="AI75" i="12"/>
  <c r="AG75" i="12"/>
  <c r="AE75" i="12"/>
  <c r="AC75" i="12"/>
  <c r="AA75" i="12"/>
  <c r="Y75" i="12"/>
  <c r="AK74" i="12"/>
  <c r="AI74" i="12"/>
  <c r="AG74" i="12"/>
  <c r="AE74" i="12"/>
  <c r="AC74" i="12"/>
  <c r="AA74" i="12"/>
  <c r="Y74" i="12"/>
  <c r="AK73" i="12"/>
  <c r="AI73" i="12"/>
  <c r="AG73" i="12"/>
  <c r="AE73" i="12"/>
  <c r="AC73" i="12"/>
  <c r="AA73" i="12"/>
  <c r="Y73" i="12"/>
  <c r="Q73" i="12"/>
  <c r="R73" i="12" s="1"/>
  <c r="P73" i="12"/>
  <c r="N73" i="12"/>
  <c r="C73" i="12"/>
  <c r="AK72" i="12"/>
  <c r="AI72" i="12"/>
  <c r="AG72" i="12"/>
  <c r="AE72" i="12"/>
  <c r="AC72" i="12"/>
  <c r="AA72" i="12"/>
  <c r="Y72" i="12"/>
  <c r="AK71" i="12"/>
  <c r="AI71" i="12"/>
  <c r="AG71" i="12"/>
  <c r="AE71" i="12"/>
  <c r="AC71" i="12"/>
  <c r="AA71" i="12"/>
  <c r="Y71" i="12"/>
  <c r="AK70" i="12"/>
  <c r="AI70" i="12"/>
  <c r="AG70" i="12"/>
  <c r="AE70" i="12"/>
  <c r="AC70" i="12"/>
  <c r="AA70" i="12"/>
  <c r="Y70" i="12"/>
  <c r="AK69" i="12"/>
  <c r="AI69" i="12"/>
  <c r="AG69" i="12"/>
  <c r="AE69" i="12"/>
  <c r="AC69" i="12"/>
  <c r="AA69" i="12"/>
  <c r="Y69" i="12"/>
  <c r="AK68" i="12"/>
  <c r="AI68" i="12"/>
  <c r="AG68" i="12"/>
  <c r="AE68" i="12"/>
  <c r="AC68" i="12"/>
  <c r="AA68" i="12"/>
  <c r="Y68" i="12"/>
  <c r="AK67" i="12"/>
  <c r="AI67" i="12"/>
  <c r="AG67" i="12"/>
  <c r="AE67" i="12"/>
  <c r="AC67" i="12"/>
  <c r="AA67" i="12"/>
  <c r="Y67" i="12"/>
  <c r="Q67" i="12"/>
  <c r="R67" i="12" s="1"/>
  <c r="P67" i="12"/>
  <c r="N67" i="12"/>
  <c r="C67" i="12"/>
  <c r="AK66" i="12"/>
  <c r="AI66" i="12"/>
  <c r="AG66" i="12"/>
  <c r="AE66" i="12"/>
  <c r="AC66" i="12"/>
  <c r="AA66" i="12"/>
  <c r="Y66" i="12"/>
  <c r="AK65" i="12"/>
  <c r="AI65" i="12"/>
  <c r="AG65" i="12"/>
  <c r="AE65" i="12"/>
  <c r="AC65" i="12"/>
  <c r="AA65" i="12"/>
  <c r="Y65" i="12"/>
  <c r="AK64" i="12"/>
  <c r="AI64" i="12"/>
  <c r="AG64" i="12"/>
  <c r="AE64" i="12"/>
  <c r="AC64" i="12"/>
  <c r="AA64" i="12"/>
  <c r="Y64" i="12"/>
  <c r="AK63" i="12"/>
  <c r="AI63" i="12"/>
  <c r="AG63" i="12"/>
  <c r="AE63" i="12"/>
  <c r="AC63" i="12"/>
  <c r="AA63" i="12"/>
  <c r="Y63" i="12"/>
  <c r="AK62" i="12"/>
  <c r="AI62" i="12"/>
  <c r="AG62" i="12"/>
  <c r="AE62" i="12"/>
  <c r="AC62" i="12"/>
  <c r="AA62" i="12"/>
  <c r="Y62" i="12"/>
  <c r="AK61" i="12"/>
  <c r="AI61" i="12"/>
  <c r="AG61" i="12"/>
  <c r="AE61" i="12"/>
  <c r="AC61" i="12"/>
  <c r="AA61" i="12"/>
  <c r="Y61" i="12"/>
  <c r="Q61" i="12"/>
  <c r="R61" i="12" s="1"/>
  <c r="P61" i="12"/>
  <c r="N61" i="12"/>
  <c r="C61" i="12"/>
  <c r="AK60" i="12"/>
  <c r="AI60" i="12"/>
  <c r="AG60" i="12"/>
  <c r="AE60" i="12"/>
  <c r="AC60" i="12"/>
  <c r="AA60" i="12"/>
  <c r="Y60" i="12"/>
  <c r="AK59" i="12"/>
  <c r="AI59" i="12"/>
  <c r="AG59" i="12"/>
  <c r="AE59" i="12"/>
  <c r="AC59" i="12"/>
  <c r="AA59" i="12"/>
  <c r="Y59" i="12"/>
  <c r="AK58" i="12"/>
  <c r="AI58" i="12"/>
  <c r="AG58" i="12"/>
  <c r="AE58" i="12"/>
  <c r="AC58" i="12"/>
  <c r="AA58" i="12"/>
  <c r="Y58" i="12"/>
  <c r="AK57" i="12"/>
  <c r="AI57" i="12"/>
  <c r="AG57" i="12"/>
  <c r="AE57" i="12"/>
  <c r="AC57" i="12"/>
  <c r="AA57" i="12"/>
  <c r="Y57" i="12"/>
  <c r="AK56" i="12"/>
  <c r="AI56" i="12"/>
  <c r="AG56" i="12"/>
  <c r="AE56" i="12"/>
  <c r="AC56" i="12"/>
  <c r="AA56" i="12"/>
  <c r="Y56" i="12"/>
  <c r="AK55" i="12"/>
  <c r="AI55" i="12"/>
  <c r="AG55" i="12"/>
  <c r="AE55" i="12"/>
  <c r="AC55" i="12"/>
  <c r="AA55" i="12"/>
  <c r="Y55" i="12"/>
  <c r="Q55" i="12"/>
  <c r="R55" i="12" s="1"/>
  <c r="P55" i="12"/>
  <c r="N55" i="12"/>
  <c r="C55" i="12"/>
  <c r="AK54" i="12"/>
  <c r="AI54" i="12"/>
  <c r="AG54" i="12"/>
  <c r="AE54" i="12"/>
  <c r="AC54" i="12"/>
  <c r="AA54" i="12"/>
  <c r="Y54" i="12"/>
  <c r="AK53" i="12"/>
  <c r="AI53" i="12"/>
  <c r="AG53" i="12"/>
  <c r="AE53" i="12"/>
  <c r="AC53" i="12"/>
  <c r="AA53" i="12"/>
  <c r="Y53" i="12"/>
  <c r="AK52" i="12"/>
  <c r="AI52" i="12"/>
  <c r="AG52" i="12"/>
  <c r="AE52" i="12"/>
  <c r="AC52" i="12"/>
  <c r="AA52" i="12"/>
  <c r="Y52" i="12"/>
  <c r="AK51" i="12"/>
  <c r="AI51" i="12"/>
  <c r="AG51" i="12"/>
  <c r="AE51" i="12"/>
  <c r="AC51" i="12"/>
  <c r="AA51" i="12"/>
  <c r="Y51" i="12"/>
  <c r="AK50" i="12"/>
  <c r="AI50" i="12"/>
  <c r="AG50" i="12"/>
  <c r="AE50" i="12"/>
  <c r="AC50" i="12"/>
  <c r="AA50" i="12"/>
  <c r="Y50" i="12"/>
  <c r="AK49" i="12"/>
  <c r="AI49" i="12"/>
  <c r="AG49" i="12"/>
  <c r="AE49" i="12"/>
  <c r="AC49" i="12"/>
  <c r="AA49" i="12"/>
  <c r="Y49" i="12"/>
  <c r="Q49" i="12"/>
  <c r="R49" i="12" s="1"/>
  <c r="P49" i="12"/>
  <c r="N49" i="12"/>
  <c r="C49" i="12"/>
  <c r="AK48" i="12"/>
  <c r="AI48" i="12"/>
  <c r="AG48" i="12"/>
  <c r="AE48" i="12"/>
  <c r="AC48" i="12"/>
  <c r="AA48" i="12"/>
  <c r="Y48" i="12"/>
  <c r="AK47" i="12"/>
  <c r="AI47" i="12"/>
  <c r="AG47" i="12"/>
  <c r="AE47" i="12"/>
  <c r="AC47" i="12"/>
  <c r="AA47" i="12"/>
  <c r="Y47" i="12"/>
  <c r="AK46" i="12"/>
  <c r="AI46" i="12"/>
  <c r="AG46" i="12"/>
  <c r="AE46" i="12"/>
  <c r="AC46" i="12"/>
  <c r="AA46" i="12"/>
  <c r="Y46" i="12"/>
  <c r="AK45" i="12"/>
  <c r="AI45" i="12"/>
  <c r="AG45" i="12"/>
  <c r="AE45" i="12"/>
  <c r="AC45" i="12"/>
  <c r="AA45" i="12"/>
  <c r="Y45" i="12"/>
  <c r="AK44" i="12"/>
  <c r="AI44" i="12"/>
  <c r="AG44" i="12"/>
  <c r="AE44" i="12"/>
  <c r="AC44" i="12"/>
  <c r="AA44" i="12"/>
  <c r="Y44" i="12"/>
  <c r="AK43" i="12"/>
  <c r="AI43" i="12"/>
  <c r="AG43" i="12"/>
  <c r="AE43" i="12"/>
  <c r="AC43" i="12"/>
  <c r="AA43" i="12"/>
  <c r="Y43" i="12"/>
  <c r="Q43" i="12"/>
  <c r="R43" i="12" s="1"/>
  <c r="P43" i="12"/>
  <c r="N43" i="12"/>
  <c r="C43" i="12"/>
  <c r="AK42" i="12"/>
  <c r="AI42" i="12"/>
  <c r="AG42" i="12"/>
  <c r="AE42" i="12"/>
  <c r="AC42" i="12"/>
  <c r="AA42" i="12"/>
  <c r="Y42" i="12"/>
  <c r="AK41" i="12"/>
  <c r="AI41" i="12"/>
  <c r="AG41" i="12"/>
  <c r="AE41" i="12"/>
  <c r="AC41" i="12"/>
  <c r="AA41" i="12"/>
  <c r="Y41" i="12"/>
  <c r="AK40" i="12"/>
  <c r="AI40" i="12"/>
  <c r="AG40" i="12"/>
  <c r="AE40" i="12"/>
  <c r="AC40" i="12"/>
  <c r="AA40" i="12"/>
  <c r="Y40" i="12"/>
  <c r="AK39" i="12"/>
  <c r="AI39" i="12"/>
  <c r="AG39" i="12"/>
  <c r="AE39" i="12"/>
  <c r="AC39" i="12"/>
  <c r="AA39" i="12"/>
  <c r="Y39" i="12"/>
  <c r="AK38" i="12"/>
  <c r="AI38" i="12"/>
  <c r="AG38" i="12"/>
  <c r="AE38" i="12"/>
  <c r="AC38" i="12"/>
  <c r="AA38" i="12"/>
  <c r="Y38" i="12"/>
  <c r="AK37" i="12"/>
  <c r="AI37" i="12"/>
  <c r="AG37" i="12"/>
  <c r="AE37" i="12"/>
  <c r="AC37" i="12"/>
  <c r="AA37" i="12"/>
  <c r="Y37" i="12"/>
  <c r="Q37" i="12"/>
  <c r="R37" i="12" s="1"/>
  <c r="P37" i="12"/>
  <c r="N37" i="12"/>
  <c r="C37" i="12"/>
  <c r="AK36" i="12"/>
  <c r="AI36" i="12"/>
  <c r="AG36" i="12"/>
  <c r="AE36" i="12"/>
  <c r="AC36" i="12"/>
  <c r="AA36" i="12"/>
  <c r="Y36" i="12"/>
  <c r="AK35" i="12"/>
  <c r="AI35" i="12"/>
  <c r="AG35" i="12"/>
  <c r="AE35" i="12"/>
  <c r="AC35" i="12"/>
  <c r="AA35" i="12"/>
  <c r="Y35" i="12"/>
  <c r="AK34" i="12"/>
  <c r="AI34" i="12"/>
  <c r="AG34" i="12"/>
  <c r="AE34" i="12"/>
  <c r="AC34" i="12"/>
  <c r="AA34" i="12"/>
  <c r="Y34" i="12"/>
  <c r="AK33" i="12"/>
  <c r="AI33" i="12"/>
  <c r="AG33" i="12"/>
  <c r="AE33" i="12"/>
  <c r="AC33" i="12"/>
  <c r="AA33" i="12"/>
  <c r="Y33" i="12"/>
  <c r="AK32" i="12"/>
  <c r="AI32" i="12"/>
  <c r="AG32" i="12"/>
  <c r="AE32" i="12"/>
  <c r="AC32" i="12"/>
  <c r="AA32" i="12"/>
  <c r="Y32" i="12"/>
  <c r="AK31" i="12"/>
  <c r="AI31" i="12"/>
  <c r="AG31" i="12"/>
  <c r="AE31" i="12"/>
  <c r="AC31" i="12"/>
  <c r="AA31" i="12"/>
  <c r="Y31" i="12"/>
  <c r="Q31" i="12"/>
  <c r="R31" i="12" s="1"/>
  <c r="P31" i="12"/>
  <c r="N31" i="12"/>
  <c r="C31" i="12"/>
  <c r="AK30" i="12"/>
  <c r="AI30" i="12"/>
  <c r="AG30" i="12"/>
  <c r="AE30" i="12"/>
  <c r="AC30" i="12"/>
  <c r="AA30" i="12"/>
  <c r="Y30" i="12"/>
  <c r="AK29" i="12"/>
  <c r="AI29" i="12"/>
  <c r="AG29" i="12"/>
  <c r="AE29" i="12"/>
  <c r="AC29" i="12"/>
  <c r="AA29" i="12"/>
  <c r="Y29" i="12"/>
  <c r="AK28" i="12"/>
  <c r="AI28" i="12"/>
  <c r="AG28" i="12"/>
  <c r="AE28" i="12"/>
  <c r="AC28" i="12"/>
  <c r="AA28" i="12"/>
  <c r="Y28" i="12"/>
  <c r="AK27" i="12"/>
  <c r="AI27" i="12"/>
  <c r="AG27" i="12"/>
  <c r="AE27" i="12"/>
  <c r="AC27" i="12"/>
  <c r="AA27" i="12"/>
  <c r="Y27" i="12"/>
  <c r="AK26" i="12"/>
  <c r="AI26" i="12"/>
  <c r="AG26" i="12"/>
  <c r="AE26" i="12"/>
  <c r="AC26" i="12"/>
  <c r="AA26" i="12"/>
  <c r="Y26" i="12"/>
  <c r="AK25" i="12"/>
  <c r="AI25" i="12"/>
  <c r="AG25" i="12"/>
  <c r="AE25" i="12"/>
  <c r="AC25" i="12"/>
  <c r="AA25" i="12"/>
  <c r="Y25" i="12"/>
  <c r="Q25" i="12"/>
  <c r="R25" i="12" s="1"/>
  <c r="P25" i="12"/>
  <c r="N25" i="12"/>
  <c r="C25" i="12"/>
  <c r="AK24" i="12"/>
  <c r="AI24" i="12"/>
  <c r="AG24" i="12"/>
  <c r="AE24" i="12"/>
  <c r="AC24" i="12"/>
  <c r="AA24" i="12"/>
  <c r="Y24" i="12"/>
  <c r="AK23" i="12"/>
  <c r="AI23" i="12"/>
  <c r="AG23" i="12"/>
  <c r="AE23" i="12"/>
  <c r="AC23" i="12"/>
  <c r="AA23" i="12"/>
  <c r="Y23" i="12"/>
  <c r="AK22" i="12"/>
  <c r="AI22" i="12"/>
  <c r="AG22" i="12"/>
  <c r="AE22" i="12"/>
  <c r="AC22" i="12"/>
  <c r="AA22" i="12"/>
  <c r="Y22" i="12"/>
  <c r="AK21" i="12"/>
  <c r="AI21" i="12"/>
  <c r="AG21" i="12"/>
  <c r="AE21" i="12"/>
  <c r="AC21" i="12"/>
  <c r="AA21" i="12"/>
  <c r="Y21" i="12"/>
  <c r="AK20" i="12"/>
  <c r="AI20" i="12"/>
  <c r="AG20" i="12"/>
  <c r="AE20" i="12"/>
  <c r="AC20" i="12"/>
  <c r="AA20" i="12"/>
  <c r="Y20" i="12"/>
  <c r="AK19" i="12"/>
  <c r="AI19" i="12"/>
  <c r="AG19" i="12"/>
  <c r="AE19" i="12"/>
  <c r="AC19" i="12"/>
  <c r="AA19" i="12"/>
  <c r="Y19" i="12"/>
  <c r="Q19" i="12"/>
  <c r="R19" i="12" s="1"/>
  <c r="P19" i="12"/>
  <c r="N19" i="12"/>
  <c r="C19" i="12"/>
  <c r="AK18" i="12"/>
  <c r="AI18" i="12"/>
  <c r="AG18" i="12"/>
  <c r="AE18" i="12"/>
  <c r="AC18" i="12"/>
  <c r="AA18" i="12"/>
  <c r="Y18" i="12"/>
  <c r="AK17" i="12"/>
  <c r="AI17" i="12"/>
  <c r="AG17" i="12"/>
  <c r="AE17" i="12"/>
  <c r="AC17" i="12"/>
  <c r="AA17" i="12"/>
  <c r="Y17" i="12"/>
  <c r="AK16" i="12"/>
  <c r="AI16" i="12"/>
  <c r="AG16" i="12"/>
  <c r="AE16" i="12"/>
  <c r="AC16" i="12"/>
  <c r="AA16" i="12"/>
  <c r="Y16" i="12"/>
  <c r="AK15" i="12"/>
  <c r="AI15" i="12"/>
  <c r="AG15" i="12"/>
  <c r="AE15" i="12"/>
  <c r="AC15" i="12"/>
  <c r="AA15" i="12"/>
  <c r="Y15" i="12"/>
  <c r="AK14" i="12"/>
  <c r="AI14" i="12"/>
  <c r="AG14" i="12"/>
  <c r="AE14" i="12"/>
  <c r="AC14" i="12"/>
  <c r="AA14" i="12"/>
  <c r="Y14" i="12"/>
  <c r="AK13" i="12"/>
  <c r="AI13" i="12"/>
  <c r="AG13" i="12"/>
  <c r="AE13" i="12"/>
  <c r="AC13" i="12"/>
  <c r="AA13" i="12"/>
  <c r="Y13" i="12"/>
  <c r="Q13" i="12"/>
  <c r="R13" i="12" s="1"/>
  <c r="P13" i="12"/>
  <c r="N13" i="12"/>
  <c r="C13" i="12"/>
  <c r="AK12" i="12"/>
  <c r="AI12" i="12"/>
  <c r="AG12" i="12"/>
  <c r="AE12" i="12"/>
  <c r="AC12" i="12"/>
  <c r="AA12" i="12"/>
  <c r="Y12" i="12"/>
  <c r="AK11" i="12"/>
  <c r="AI11" i="12"/>
  <c r="AG11" i="12"/>
  <c r="AE11" i="12"/>
  <c r="AC11" i="12"/>
  <c r="AA11" i="12"/>
  <c r="Y11" i="12"/>
  <c r="AK10" i="12"/>
  <c r="AI10" i="12"/>
  <c r="AG10" i="12"/>
  <c r="AE10" i="12"/>
  <c r="AC10" i="12"/>
  <c r="AA10" i="12"/>
  <c r="Y10" i="12"/>
  <c r="AK9" i="12"/>
  <c r="AI9" i="12"/>
  <c r="AG9" i="12"/>
  <c r="AE9" i="12"/>
  <c r="AC9" i="12"/>
  <c r="AA9" i="12"/>
  <c r="Y9" i="12"/>
  <c r="AK8" i="12"/>
  <c r="AK7" i="12"/>
  <c r="Q7" i="12"/>
  <c r="R7" i="12" s="1"/>
  <c r="P7" i="12"/>
  <c r="N7" i="12"/>
  <c r="C7" i="12"/>
  <c r="B19" i="11"/>
  <c r="BL19" i="12" l="1"/>
  <c r="BJ19" i="12"/>
  <c r="BM19" i="12"/>
  <c r="BK19" i="12"/>
  <c r="BL25" i="12"/>
  <c r="BJ25" i="12"/>
  <c r="BM25" i="12"/>
  <c r="BK25" i="12"/>
  <c r="BL31" i="12"/>
  <c r="BJ31" i="12"/>
  <c r="BM31" i="12"/>
  <c r="BK31" i="12"/>
  <c r="BL37" i="12"/>
  <c r="BJ37" i="12"/>
  <c r="BM37" i="12"/>
  <c r="BK37" i="12"/>
  <c r="BL43" i="12"/>
  <c r="BJ43" i="12"/>
  <c r="BK43" i="12"/>
  <c r="BM43" i="12"/>
  <c r="BL49" i="12"/>
  <c r="BJ49" i="12"/>
  <c r="BM49" i="12"/>
  <c r="BK49" i="12"/>
  <c r="BL55" i="12"/>
  <c r="BJ55" i="12"/>
  <c r="BM55" i="12"/>
  <c r="BK55" i="12"/>
  <c r="BL61" i="12"/>
  <c r="BJ61" i="12"/>
  <c r="BM61" i="12"/>
  <c r="BK61" i="12"/>
  <c r="BL67" i="12"/>
  <c r="BJ67" i="12"/>
  <c r="BM67" i="12"/>
  <c r="BK67" i="12"/>
  <c r="BL73" i="12"/>
  <c r="BJ73" i="12"/>
  <c r="BM73" i="12"/>
  <c r="BK73" i="12"/>
  <c r="BL79" i="12"/>
  <c r="BJ79" i="12"/>
  <c r="BM79" i="12"/>
  <c r="BK79" i="12"/>
  <c r="BL85" i="12"/>
  <c r="BJ85" i="12"/>
  <c r="BM85" i="12"/>
  <c r="BK85" i="12"/>
  <c r="BL91" i="12"/>
  <c r="BJ91" i="12"/>
  <c r="BM91" i="12"/>
  <c r="BK91" i="12"/>
  <c r="BL97" i="12"/>
  <c r="BJ97" i="12"/>
  <c r="BM97" i="12"/>
  <c r="BK97" i="12"/>
  <c r="BL103" i="12"/>
  <c r="BJ103" i="12"/>
  <c r="BM103" i="12"/>
  <c r="BK103" i="12"/>
  <c r="BM109" i="12"/>
  <c r="BL109" i="12"/>
  <c r="BJ109" i="12"/>
  <c r="BK109" i="12"/>
  <c r="BM115" i="12"/>
  <c r="BK115" i="12"/>
  <c r="BL115" i="12"/>
  <c r="BJ115" i="12"/>
  <c r="BM121" i="12"/>
  <c r="BK121" i="12"/>
  <c r="BL121" i="12"/>
  <c r="BJ121" i="12"/>
  <c r="BM13" i="12"/>
  <c r="BL13" i="12"/>
  <c r="BJ13" i="12"/>
  <c r="BK13" i="12"/>
  <c r="BM7" i="12"/>
  <c r="BL7" i="12"/>
  <c r="BK7" i="12"/>
  <c r="BJ7" i="12"/>
  <c r="AL8" i="12"/>
  <c r="AM8" i="12" s="1"/>
  <c r="AL39" i="12"/>
  <c r="AM39" i="12" s="1"/>
  <c r="AL43" i="12"/>
  <c r="AM43" i="12" s="1"/>
  <c r="AL52" i="12"/>
  <c r="AM52" i="12" s="1"/>
  <c r="AL62" i="12"/>
  <c r="AM62" i="12" s="1"/>
  <c r="AL64" i="12"/>
  <c r="AM64" i="12" s="1"/>
  <c r="AL65" i="12"/>
  <c r="AM65" i="12" s="1"/>
  <c r="AL67" i="12"/>
  <c r="AM67" i="12" s="1"/>
  <c r="AL69" i="12"/>
  <c r="AM69" i="12" s="1"/>
  <c r="AL71" i="12"/>
  <c r="AM71" i="12" s="1"/>
  <c r="AL87" i="12"/>
  <c r="AM87" i="12" s="1"/>
  <c r="AL91" i="12"/>
  <c r="AM91" i="12" s="1"/>
  <c r="AL94" i="12"/>
  <c r="AM94" i="12" s="1"/>
  <c r="AL110" i="12"/>
  <c r="AM110" i="12" s="1"/>
  <c r="AL111" i="12"/>
  <c r="AM111" i="12" s="1"/>
  <c r="AL112" i="12"/>
  <c r="AM112" i="12" s="1"/>
  <c r="AL117" i="12"/>
  <c r="AM117" i="12" s="1"/>
  <c r="AL119" i="12"/>
  <c r="AM119" i="12" s="1"/>
  <c r="AL123" i="12"/>
  <c r="AM123" i="12" s="1"/>
  <c r="AL125" i="12"/>
  <c r="AM125" i="12" s="1"/>
  <c r="AL59" i="12"/>
  <c r="AM59" i="12" s="1"/>
  <c r="AL66" i="12"/>
  <c r="AM66" i="12" s="1"/>
  <c r="AL68" i="12"/>
  <c r="AM68" i="12" s="1"/>
  <c r="AL70" i="12"/>
  <c r="AM70" i="12" s="1"/>
  <c r="AL72" i="12"/>
  <c r="AM72" i="12" s="1"/>
  <c r="AL86" i="12"/>
  <c r="AM86" i="12" s="1"/>
  <c r="AL88" i="12"/>
  <c r="AM88" i="12" s="1"/>
  <c r="AL92" i="12"/>
  <c r="AM92" i="12" s="1"/>
  <c r="AL96" i="12"/>
  <c r="AM96" i="12" s="1"/>
  <c r="AL51" i="12"/>
  <c r="AM51" i="12" s="1"/>
  <c r="AL53" i="12"/>
  <c r="AM53" i="12" s="1"/>
  <c r="AL40" i="12"/>
  <c r="AM40" i="12" s="1"/>
  <c r="AL41" i="12"/>
  <c r="AM41" i="12" s="1"/>
  <c r="AL50" i="12"/>
  <c r="AM50" i="12" s="1"/>
  <c r="AL7" i="12"/>
  <c r="AL14" i="12"/>
  <c r="AM14" i="12" s="1"/>
  <c r="AL15" i="12"/>
  <c r="AM15" i="12" s="1"/>
  <c r="AL16" i="12"/>
  <c r="AM16" i="12" s="1"/>
  <c r="AL17" i="12"/>
  <c r="AM17" i="12" s="1"/>
  <c r="AL18" i="12"/>
  <c r="AM18" i="12" s="1"/>
  <c r="AL19" i="12"/>
  <c r="AM19" i="12" s="1"/>
  <c r="AL26" i="12"/>
  <c r="AM26" i="12" s="1"/>
  <c r="AL27" i="12"/>
  <c r="AM27" i="12" s="1"/>
  <c r="AL28" i="12"/>
  <c r="AM28" i="12" s="1"/>
  <c r="AL29" i="12"/>
  <c r="AM29" i="12" s="1"/>
  <c r="AL30" i="12"/>
  <c r="AM30" i="12" s="1"/>
  <c r="AL31" i="12"/>
  <c r="AM31" i="12" s="1"/>
  <c r="AL89" i="12"/>
  <c r="AM89" i="12" s="1"/>
  <c r="AL90" i="12"/>
  <c r="AM90" i="12" s="1"/>
  <c r="AL9" i="12"/>
  <c r="AM9" i="12" s="1"/>
  <c r="AL10" i="12"/>
  <c r="AM10" i="12" s="1"/>
  <c r="AL11" i="12"/>
  <c r="AM11" i="12" s="1"/>
  <c r="AL12" i="12"/>
  <c r="AM12" i="12" s="1"/>
  <c r="AL13" i="12"/>
  <c r="AM13" i="12" s="1"/>
  <c r="AL20" i="12"/>
  <c r="AM20" i="12" s="1"/>
  <c r="AL21" i="12"/>
  <c r="AM21" i="12" s="1"/>
  <c r="AL22" i="12"/>
  <c r="AM22" i="12" s="1"/>
  <c r="AL23" i="12"/>
  <c r="AM23" i="12" s="1"/>
  <c r="AL24" i="12"/>
  <c r="AM24" i="12" s="1"/>
  <c r="AL25" i="12"/>
  <c r="AM25" i="12" s="1"/>
  <c r="AL32" i="12"/>
  <c r="AM32" i="12" s="1"/>
  <c r="AL42" i="12"/>
  <c r="AM42" i="12" s="1"/>
  <c r="AL33" i="12"/>
  <c r="AM33" i="12" s="1"/>
  <c r="AL34" i="12"/>
  <c r="AM34" i="12" s="1"/>
  <c r="AL35" i="12"/>
  <c r="AM35" i="12" s="1"/>
  <c r="AL36" i="12"/>
  <c r="AM36" i="12" s="1"/>
  <c r="AL37" i="12"/>
  <c r="AM37" i="12" s="1"/>
  <c r="AL44" i="12"/>
  <c r="AM44" i="12" s="1"/>
  <c r="AL45" i="12"/>
  <c r="AM45" i="12" s="1"/>
  <c r="AL46" i="12"/>
  <c r="AM46" i="12" s="1"/>
  <c r="AL47" i="12"/>
  <c r="AM47" i="12" s="1"/>
  <c r="AL48" i="12"/>
  <c r="AM48" i="12" s="1"/>
  <c r="AL49" i="12"/>
  <c r="AM49" i="12" s="1"/>
  <c r="AL56" i="12"/>
  <c r="AM56" i="12" s="1"/>
  <c r="AL57" i="12"/>
  <c r="AM57" i="12" s="1"/>
  <c r="AL73" i="12"/>
  <c r="AM73" i="12" s="1"/>
  <c r="AL93" i="12"/>
  <c r="AM93" i="12" s="1"/>
  <c r="AL95" i="12"/>
  <c r="AM95" i="12" s="1"/>
  <c r="AL97" i="12"/>
  <c r="AM97" i="12" s="1"/>
  <c r="AL38" i="12"/>
  <c r="AM38" i="12" s="1"/>
  <c r="AL54" i="12"/>
  <c r="AM54" i="12" s="1"/>
  <c r="AL55" i="12"/>
  <c r="AM55" i="12" s="1"/>
  <c r="AL63" i="12"/>
  <c r="AM63" i="12" s="1"/>
  <c r="AL116" i="12"/>
  <c r="AM116" i="12" s="1"/>
  <c r="AL118" i="12"/>
  <c r="AM118" i="12" s="1"/>
  <c r="AL120" i="12"/>
  <c r="AM120" i="12" s="1"/>
  <c r="AL60" i="12"/>
  <c r="AM60" i="12" s="1"/>
  <c r="AL80" i="12"/>
  <c r="AM80" i="12" s="1"/>
  <c r="AL81" i="12"/>
  <c r="AM81" i="12" s="1"/>
  <c r="AL82" i="12"/>
  <c r="AM82" i="12" s="1"/>
  <c r="AL83" i="12"/>
  <c r="AM83" i="12" s="1"/>
  <c r="AL84" i="12"/>
  <c r="AM84" i="12" s="1"/>
  <c r="AL85" i="12"/>
  <c r="AM85" i="12" s="1"/>
  <c r="AL104" i="12"/>
  <c r="AM104" i="12" s="1"/>
  <c r="AL105" i="12"/>
  <c r="AM105" i="12" s="1"/>
  <c r="AL106" i="12"/>
  <c r="AM106" i="12" s="1"/>
  <c r="AL107" i="12"/>
  <c r="AM107" i="12" s="1"/>
  <c r="AL108" i="12"/>
  <c r="AM108" i="12" s="1"/>
  <c r="AL109" i="12"/>
  <c r="AM109" i="12" s="1"/>
  <c r="AL114" i="12"/>
  <c r="AM114" i="12" s="1"/>
  <c r="AL61" i="12"/>
  <c r="AM61" i="12" s="1"/>
  <c r="AL74" i="12"/>
  <c r="AM74" i="12" s="1"/>
  <c r="AL75" i="12"/>
  <c r="AM75" i="12" s="1"/>
  <c r="AL76" i="12"/>
  <c r="AM76" i="12" s="1"/>
  <c r="AL77" i="12"/>
  <c r="AM77" i="12" s="1"/>
  <c r="AL78" i="12"/>
  <c r="AM78" i="12" s="1"/>
  <c r="AL79" i="12"/>
  <c r="AM79" i="12" s="1"/>
  <c r="AL98" i="12"/>
  <c r="AM98" i="12" s="1"/>
  <c r="AL99" i="12"/>
  <c r="AM99" i="12" s="1"/>
  <c r="AL100" i="12"/>
  <c r="AM100" i="12" s="1"/>
  <c r="AL101" i="12"/>
  <c r="AM101" i="12" s="1"/>
  <c r="AL102" i="12"/>
  <c r="AM102" i="12" s="1"/>
  <c r="AL103" i="12"/>
  <c r="AM103" i="12" s="1"/>
  <c r="AL121" i="12"/>
  <c r="AM121" i="12" s="1"/>
  <c r="AL58" i="12"/>
  <c r="AM58" i="12" s="1"/>
  <c r="AL115" i="12"/>
  <c r="AM115" i="12" s="1"/>
  <c r="AL122" i="12"/>
  <c r="AM122" i="12" s="1"/>
  <c r="AL126" i="12"/>
  <c r="AM126" i="12" s="1"/>
  <c r="AL113" i="12"/>
  <c r="AM113" i="12" s="1"/>
  <c r="AL124" i="12"/>
  <c r="AM124" i="12" s="1"/>
  <c r="AM7" i="12" l="1"/>
  <c r="U4" i="7" l="1"/>
  <c r="U5" i="7"/>
  <c r="U6" i="7"/>
  <c r="U7" i="7"/>
  <c r="U8" i="7"/>
  <c r="U9" i="7"/>
  <c r="U10" i="7"/>
  <c r="U11" i="7"/>
  <c r="U3" i="7"/>
  <c r="BB37" i="6" s="1"/>
  <c r="BC37" i="6" s="1"/>
  <c r="BB20" i="6" l="1"/>
  <c r="BC20" i="6" s="1"/>
  <c r="BB21" i="6"/>
  <c r="BC21" i="6" s="1"/>
  <c r="AJ21" i="10"/>
  <c r="AK21" i="10" s="1"/>
  <c r="AJ20" i="10"/>
  <c r="AK20" i="10" s="1"/>
  <c r="AJ19" i="10"/>
  <c r="AK19" i="10" s="1"/>
  <c r="BB12" i="6"/>
  <c r="BC12" i="6" s="1"/>
  <c r="BB126" i="6"/>
  <c r="BC126" i="6" s="1"/>
  <c r="BB56" i="6"/>
  <c r="BC56" i="6" s="1"/>
  <c r="BB30" i="6"/>
  <c r="BC30" i="6" s="1"/>
  <c r="BB77" i="6"/>
  <c r="BC77" i="6" s="1"/>
  <c r="BB116" i="6"/>
  <c r="BC116" i="6" s="1"/>
  <c r="BB52" i="6"/>
  <c r="BC52" i="6" s="1"/>
  <c r="BB103" i="6"/>
  <c r="BC103" i="6" s="1"/>
  <c r="BB39" i="6"/>
  <c r="BC39" i="6" s="1"/>
  <c r="BB86" i="6"/>
  <c r="BC86" i="6" s="1"/>
  <c r="BB31" i="6"/>
  <c r="BC31" i="6" s="1"/>
  <c r="BB48" i="6"/>
  <c r="BC48" i="6" s="1"/>
  <c r="BB94" i="6"/>
  <c r="BC94" i="6" s="1"/>
  <c r="BB73" i="6"/>
  <c r="BC73" i="6" s="1"/>
  <c r="BB67" i="6"/>
  <c r="BC67" i="6" s="1"/>
  <c r="BB117" i="6"/>
  <c r="BC117" i="6" s="1"/>
  <c r="BB53" i="6"/>
  <c r="BC53" i="6" s="1"/>
  <c r="BB92" i="6"/>
  <c r="BC92" i="6" s="1"/>
  <c r="BB27" i="6"/>
  <c r="BC27" i="6" s="1"/>
  <c r="BB96" i="6"/>
  <c r="BC96" i="6" s="1"/>
  <c r="BB110" i="6"/>
  <c r="BC110" i="6" s="1"/>
  <c r="BB40" i="6"/>
  <c r="BC40" i="6" s="1"/>
  <c r="BB115" i="6"/>
  <c r="BC115" i="6" s="1"/>
  <c r="BB97" i="6"/>
  <c r="BC97" i="6" s="1"/>
  <c r="BB32" i="6"/>
  <c r="BC32" i="6" s="1"/>
  <c r="BB82" i="6"/>
  <c r="BC82" i="6" s="1"/>
  <c r="BB123" i="6"/>
  <c r="BC123" i="6" s="1"/>
  <c r="BB59" i="6"/>
  <c r="BC59" i="6" s="1"/>
  <c r="BB42" i="6"/>
  <c r="BC42" i="6" s="1"/>
  <c r="BB47" i="6"/>
  <c r="BC47" i="6" s="1"/>
  <c r="BB104" i="6"/>
  <c r="BC104" i="6" s="1"/>
  <c r="BB8" i="6"/>
  <c r="BC8" i="6" s="1"/>
  <c r="BB102" i="6"/>
  <c r="BC102" i="6" s="1"/>
  <c r="BB38" i="6"/>
  <c r="BC38" i="6" s="1"/>
  <c r="BB23" i="6"/>
  <c r="BC23" i="6" s="1"/>
  <c r="BB108" i="6"/>
  <c r="BC108" i="6" s="1"/>
  <c r="BB28" i="6"/>
  <c r="BC28" i="6" s="1"/>
  <c r="BB14" i="6"/>
  <c r="BC14" i="6" s="1"/>
  <c r="BB98" i="6"/>
  <c r="BC98" i="6" s="1"/>
  <c r="BB106" i="6"/>
  <c r="BC106" i="6" s="1"/>
  <c r="BB78" i="6"/>
  <c r="BC78" i="6" s="1"/>
  <c r="BB121" i="6"/>
  <c r="BC121" i="6" s="1"/>
  <c r="BB90" i="6"/>
  <c r="BC90" i="6" s="1"/>
  <c r="BB15" i="6"/>
  <c r="BC15" i="6" s="1"/>
  <c r="BB100" i="6"/>
  <c r="BC100" i="6" s="1"/>
  <c r="BB35" i="6"/>
  <c r="BC35" i="6" s="1"/>
  <c r="BB87" i="6"/>
  <c r="BC87" i="6" s="1"/>
  <c r="BB10" i="6"/>
  <c r="BC10" i="6" s="1"/>
  <c r="BB70" i="6"/>
  <c r="BC70" i="6" s="1"/>
  <c r="BB74" i="6"/>
  <c r="BC74" i="6" s="1"/>
  <c r="BB63" i="6"/>
  <c r="BC63" i="6" s="1"/>
  <c r="BB46" i="6"/>
  <c r="BC46" i="6" s="1"/>
  <c r="BB18" i="6"/>
  <c r="BC18" i="6" s="1"/>
  <c r="BB51" i="6"/>
  <c r="BC51" i="6" s="1"/>
  <c r="BB101" i="6"/>
  <c r="BC101" i="6" s="1"/>
  <c r="BB36" i="6"/>
  <c r="BC36" i="6" s="1"/>
  <c r="BB76" i="6"/>
  <c r="BC76" i="6" s="1"/>
  <c r="BB122" i="6"/>
  <c r="BC122" i="6" s="1"/>
  <c r="BB45" i="6"/>
  <c r="BC45" i="6" s="1"/>
  <c r="BB62" i="6"/>
  <c r="BC62" i="6" s="1"/>
  <c r="BB105" i="6"/>
  <c r="BC105" i="6" s="1"/>
  <c r="BB7" i="6"/>
  <c r="BC7" i="6" s="1"/>
  <c r="BB81" i="6"/>
  <c r="BC81" i="6" s="1"/>
  <c r="BB13" i="6"/>
  <c r="BC13" i="6" s="1"/>
  <c r="BB66" i="6"/>
  <c r="BC66" i="6" s="1"/>
  <c r="BB107" i="6"/>
  <c r="BC107" i="6" s="1"/>
  <c r="BB43" i="6"/>
  <c r="BC43" i="6" s="1"/>
  <c r="BB95" i="6"/>
  <c r="BC95" i="6" s="1"/>
  <c r="BB25" i="6"/>
  <c r="BC25" i="6" s="1"/>
  <c r="BB65" i="6"/>
  <c r="BC65" i="6" s="1"/>
  <c r="BB91" i="6"/>
  <c r="BC91" i="6" s="1"/>
  <c r="BB80" i="6"/>
  <c r="BC80" i="6" s="1"/>
  <c r="BB93" i="6"/>
  <c r="BC93" i="6" s="1"/>
  <c r="BB119" i="6"/>
  <c r="BC119" i="6" s="1"/>
  <c r="BB9" i="6"/>
  <c r="BC9" i="6" s="1"/>
  <c r="BB16" i="6"/>
  <c r="BC16" i="6" s="1"/>
  <c r="BB44" i="6"/>
  <c r="BC44" i="6" s="1"/>
  <c r="BB113" i="6"/>
  <c r="BC113" i="6" s="1"/>
  <c r="BB33" i="6"/>
  <c r="BC33" i="6" s="1"/>
  <c r="BB29" i="6"/>
  <c r="BC29" i="6" s="1"/>
  <c r="BB89" i="6"/>
  <c r="BC89" i="6" s="1"/>
  <c r="BB125" i="6"/>
  <c r="BC125" i="6" s="1"/>
  <c r="BB26" i="6"/>
  <c r="BC26" i="6" s="1"/>
  <c r="BB84" i="6"/>
  <c r="BC84" i="6" s="1"/>
  <c r="BB19" i="6"/>
  <c r="BC19" i="6" s="1"/>
  <c r="BB71" i="6"/>
  <c r="BC71" i="6" s="1"/>
  <c r="BB118" i="6"/>
  <c r="BC118" i="6" s="1"/>
  <c r="BB54" i="6"/>
  <c r="BC54" i="6" s="1"/>
  <c r="BB111" i="6"/>
  <c r="BC111" i="6" s="1"/>
  <c r="BB11" i="6"/>
  <c r="BC11" i="6" s="1"/>
  <c r="BB72" i="6"/>
  <c r="BC72" i="6" s="1"/>
  <c r="BB99" i="6"/>
  <c r="BC99" i="6" s="1"/>
  <c r="BB34" i="6"/>
  <c r="BC34" i="6" s="1"/>
  <c r="BB85" i="6"/>
  <c r="BC85" i="6" s="1"/>
  <c r="BB124" i="6"/>
  <c r="BC124" i="6" s="1"/>
  <c r="BB60" i="6"/>
  <c r="BC60" i="6" s="1"/>
  <c r="BB58" i="6"/>
  <c r="BC58" i="6" s="1"/>
  <c r="BB61" i="6"/>
  <c r="BC61" i="6" s="1"/>
  <c r="BB120" i="6"/>
  <c r="BC120" i="6" s="1"/>
  <c r="BB57" i="6"/>
  <c r="BC57" i="6" s="1"/>
  <c r="BB22" i="6"/>
  <c r="BC22" i="6" s="1"/>
  <c r="BB114" i="6"/>
  <c r="BC114" i="6" s="1"/>
  <c r="BB50" i="6"/>
  <c r="BC50" i="6" s="1"/>
  <c r="BB24" i="6"/>
  <c r="BC24" i="6" s="1"/>
  <c r="BB64" i="6"/>
  <c r="BC64" i="6" s="1"/>
  <c r="BB41" i="6"/>
  <c r="BC41" i="6" s="1"/>
  <c r="BB68" i="6"/>
  <c r="BC68" i="6" s="1"/>
  <c r="BB55" i="6"/>
  <c r="BC55" i="6" s="1"/>
  <c r="BB112" i="6"/>
  <c r="BC112" i="6" s="1"/>
  <c r="BB83" i="6"/>
  <c r="BC83" i="6" s="1"/>
  <c r="BB69" i="6"/>
  <c r="BC69" i="6" s="1"/>
  <c r="BB109" i="6"/>
  <c r="BC109" i="6" s="1"/>
  <c r="BB88" i="6"/>
  <c r="BC88" i="6" s="1"/>
  <c r="BB49" i="6"/>
  <c r="BC49" i="6" s="1"/>
  <c r="BB75" i="6"/>
  <c r="BC75" i="6" s="1"/>
  <c r="BB79" i="6"/>
  <c r="BC79" i="6" s="1"/>
  <c r="AJ121" i="10"/>
  <c r="AK121" i="10" s="1"/>
  <c r="AJ243" i="10"/>
  <c r="AK243" i="10" s="1"/>
  <c r="AJ187" i="10"/>
  <c r="AK187" i="10" s="1"/>
  <c r="AJ173" i="10"/>
  <c r="AK173" i="10" s="1"/>
  <c r="AJ241" i="10"/>
  <c r="AK241" i="10" s="1"/>
  <c r="AJ201" i="10"/>
  <c r="AK201" i="10" s="1"/>
  <c r="AJ96" i="10"/>
  <c r="AK96" i="10" s="1"/>
  <c r="AJ236" i="10"/>
  <c r="AK236" i="10" s="1"/>
  <c r="AJ136" i="10"/>
  <c r="AK136" i="10" s="1"/>
  <c r="AJ7" i="10"/>
  <c r="AK7" i="10" s="1"/>
  <c r="AJ125" i="10"/>
  <c r="AK125" i="10" s="1"/>
  <c r="AJ226" i="10"/>
  <c r="AK226" i="10" s="1"/>
  <c r="AJ131" i="10"/>
  <c r="AK131" i="10" s="1"/>
  <c r="AJ26" i="10"/>
  <c r="AK26" i="10" s="1"/>
  <c r="AJ68" i="10"/>
  <c r="AK68" i="10" s="1"/>
  <c r="AJ108" i="10"/>
  <c r="AK108" i="10" s="1"/>
  <c r="AJ103" i="10"/>
  <c r="AK103" i="10" s="1"/>
  <c r="AJ63" i="10"/>
  <c r="AK63" i="10" s="1"/>
  <c r="AJ89" i="10"/>
  <c r="AK89" i="10" s="1"/>
  <c r="AJ245" i="10"/>
  <c r="AK245" i="10" s="1"/>
  <c r="AJ230" i="10"/>
  <c r="AK230" i="10" s="1"/>
  <c r="AJ168" i="10"/>
  <c r="AK168" i="10" s="1"/>
  <c r="AJ81" i="10"/>
  <c r="AK81" i="10" s="1"/>
  <c r="AJ37" i="10"/>
  <c r="AK37" i="10" s="1"/>
  <c r="AJ232" i="10"/>
  <c r="AK232" i="10" s="1"/>
  <c r="AJ25" i="10"/>
  <c r="AK25" i="10" s="1"/>
  <c r="AJ233" i="10"/>
  <c r="AK233" i="10" s="1"/>
  <c r="AJ149" i="10"/>
  <c r="AK149" i="10" s="1"/>
  <c r="AJ218" i="10"/>
  <c r="AK218" i="10" s="1"/>
  <c r="AJ130" i="10"/>
  <c r="AK130" i="10" s="1"/>
  <c r="AJ47" i="10"/>
  <c r="AK47" i="10" s="1"/>
  <c r="AJ69" i="10"/>
  <c r="AK69" i="10" s="1"/>
  <c r="AJ98" i="10"/>
  <c r="AK98" i="10" s="1"/>
  <c r="AJ101" i="10"/>
  <c r="AK101" i="10" s="1"/>
  <c r="AJ54" i="10"/>
  <c r="AK54" i="10" s="1"/>
  <c r="AJ62" i="10"/>
  <c r="AK62" i="10" s="1"/>
  <c r="AJ216" i="10"/>
  <c r="AK216" i="10" s="1"/>
  <c r="AJ204" i="10"/>
  <c r="AK204" i="10" s="1"/>
  <c r="AJ156" i="10"/>
  <c r="AK156" i="10" s="1"/>
  <c r="AJ65" i="10"/>
  <c r="AK65" i="10" s="1"/>
  <c r="AJ246" i="10"/>
  <c r="AK246" i="10" s="1"/>
  <c r="AJ220" i="10"/>
  <c r="AK220" i="10" s="1"/>
  <c r="AJ31" i="10"/>
  <c r="AK31" i="10" s="1"/>
  <c r="AJ194" i="10"/>
  <c r="AK194" i="10" s="1"/>
  <c r="AJ16" i="10"/>
  <c r="AK16" i="10" s="1"/>
  <c r="AJ128" i="10"/>
  <c r="AK128" i="10" s="1"/>
  <c r="AJ123" i="10"/>
  <c r="AK123" i="10" s="1"/>
  <c r="AJ211" i="10"/>
  <c r="AK211" i="10" s="1"/>
  <c r="AJ135" i="10"/>
  <c r="AK135" i="10" s="1"/>
  <c r="AJ139" i="10"/>
  <c r="AK139" i="10" s="1"/>
  <c r="AJ18" i="10"/>
  <c r="AK18" i="10" s="1"/>
  <c r="AJ52" i="10"/>
  <c r="AK52" i="10" s="1"/>
  <c r="AJ153" i="10"/>
  <c r="AK153" i="10" s="1"/>
  <c r="AJ154" i="10"/>
  <c r="AK154" i="10" s="1"/>
  <c r="AJ41" i="10"/>
  <c r="AK41" i="10" s="1"/>
  <c r="AJ56" i="10"/>
  <c r="AK56" i="10" s="1"/>
  <c r="AJ203" i="10"/>
  <c r="AK203" i="10" s="1"/>
  <c r="AJ73" i="10"/>
  <c r="AK73" i="10" s="1"/>
  <c r="AJ205" i="10"/>
  <c r="AK205" i="10" s="1"/>
  <c r="AJ215" i="10"/>
  <c r="AK215" i="10" s="1"/>
  <c r="AJ46" i="10"/>
  <c r="AK46" i="10" s="1"/>
  <c r="AJ176" i="10"/>
  <c r="AK176" i="10" s="1"/>
  <c r="AJ126" i="10"/>
  <c r="AK126" i="10" s="1"/>
  <c r="AJ24" i="10"/>
  <c r="AK24" i="10" s="1"/>
  <c r="AJ39" i="10"/>
  <c r="AK39" i="10" s="1"/>
  <c r="AJ111" i="10"/>
  <c r="AK111" i="10" s="1"/>
  <c r="AJ11" i="10"/>
  <c r="AK11" i="10" s="1"/>
  <c r="AJ57" i="10"/>
  <c r="AK57" i="10" s="1"/>
  <c r="AJ180" i="10"/>
  <c r="AK180" i="10" s="1"/>
  <c r="AJ219" i="10"/>
  <c r="AK219" i="10" s="1"/>
  <c r="AJ115" i="10"/>
  <c r="AK115" i="10" s="1"/>
  <c r="AJ185" i="10"/>
  <c r="AK185" i="10" s="1"/>
  <c r="AJ58" i="10"/>
  <c r="AK58" i="10" s="1"/>
  <c r="AJ74" i="10"/>
  <c r="AK74" i="10" s="1"/>
  <c r="AJ66" i="10"/>
  <c r="AK66" i="10" s="1"/>
  <c r="AJ77" i="10"/>
  <c r="AK77" i="10" s="1"/>
  <c r="AJ140" i="10"/>
  <c r="AK140" i="10" s="1"/>
  <c r="AJ97" i="10"/>
  <c r="AK97" i="10" s="1"/>
  <c r="AJ181" i="10"/>
  <c r="AK181" i="10" s="1"/>
  <c r="AJ107" i="10"/>
  <c r="AK107" i="10" s="1"/>
  <c r="AJ87" i="10"/>
  <c r="AK87" i="10" s="1"/>
  <c r="AJ80" i="10"/>
  <c r="AK80" i="10" s="1"/>
  <c r="AJ210" i="10"/>
  <c r="AK210" i="10" s="1"/>
  <c r="AJ137" i="10"/>
  <c r="AK137" i="10" s="1"/>
  <c r="AJ84" i="10"/>
  <c r="AK84" i="10" s="1"/>
  <c r="AJ105" i="10"/>
  <c r="AK105" i="10" s="1"/>
  <c r="AJ248" i="10"/>
  <c r="AK248" i="10" s="1"/>
  <c r="AJ229" i="10"/>
  <c r="AK229" i="10" s="1"/>
  <c r="AJ184" i="10"/>
  <c r="AK184" i="10" s="1"/>
  <c r="AJ67" i="10"/>
  <c r="AK67" i="10" s="1"/>
  <c r="AJ17" i="10"/>
  <c r="AK17" i="10" s="1"/>
  <c r="AJ76" i="10"/>
  <c r="AK76" i="10" s="1"/>
  <c r="AJ48" i="10"/>
  <c r="AK48" i="10" s="1"/>
  <c r="AJ133" i="10"/>
  <c r="AK133" i="10" s="1"/>
  <c r="AJ72" i="10"/>
  <c r="AK72" i="10" s="1"/>
  <c r="AJ158" i="10"/>
  <c r="AK158" i="10" s="1"/>
  <c r="AJ91" i="10"/>
  <c r="AK91" i="10" s="1"/>
  <c r="AJ224" i="10"/>
  <c r="AK224" i="10" s="1"/>
  <c r="AJ221" i="10"/>
  <c r="AK221" i="10" s="1"/>
  <c r="AJ197" i="10"/>
  <c r="AK197" i="10" s="1"/>
  <c r="AJ213" i="10"/>
  <c r="AK213" i="10" s="1"/>
  <c r="AJ38" i="10"/>
  <c r="AK38" i="10" s="1"/>
  <c r="AJ95" i="10"/>
  <c r="AK95" i="10" s="1"/>
  <c r="AJ250" i="10"/>
  <c r="AK250" i="10" s="1"/>
  <c r="AJ102" i="10"/>
  <c r="AK102" i="10" s="1"/>
  <c r="AJ143" i="10"/>
  <c r="AK143" i="10" s="1"/>
  <c r="AJ174" i="10"/>
  <c r="AK174" i="10" s="1"/>
  <c r="AJ208" i="10"/>
  <c r="AK208" i="10" s="1"/>
  <c r="AJ118" i="10"/>
  <c r="AK118" i="10" s="1"/>
  <c r="AJ14" i="10"/>
  <c r="AK14" i="10" s="1"/>
  <c r="AJ75" i="10"/>
  <c r="AK75" i="10" s="1"/>
  <c r="AJ92" i="10"/>
  <c r="AK92" i="10" s="1"/>
  <c r="AJ100" i="10"/>
  <c r="AK100" i="10" s="1"/>
  <c r="AJ117" i="10"/>
  <c r="AK117" i="10" s="1"/>
  <c r="AJ235" i="10"/>
  <c r="AK235" i="10" s="1"/>
  <c r="AJ141" i="10"/>
  <c r="AK141" i="10" s="1"/>
  <c r="AJ36" i="10"/>
  <c r="AK36" i="10" s="1"/>
  <c r="AJ147" i="10"/>
  <c r="AK147" i="10" s="1"/>
  <c r="AJ169" i="10"/>
  <c r="AK169" i="10" s="1"/>
  <c r="AJ228" i="10"/>
  <c r="AK228" i="10" s="1"/>
  <c r="AJ40" i="10"/>
  <c r="AK40" i="10" s="1"/>
  <c r="AJ142" i="10"/>
  <c r="AK142" i="10" s="1"/>
  <c r="AJ189" i="10"/>
  <c r="AK189" i="10" s="1"/>
  <c r="AJ195" i="10"/>
  <c r="AK195" i="10" s="1"/>
  <c r="AJ212" i="10"/>
  <c r="AK212" i="10" s="1"/>
  <c r="AJ104" i="10"/>
  <c r="AK104" i="10" s="1"/>
  <c r="AJ231" i="10"/>
  <c r="AK231" i="10" s="1"/>
  <c r="AJ152" i="10"/>
  <c r="AK152" i="10" s="1"/>
  <c r="AJ170" i="10"/>
  <c r="AK170" i="10" s="1"/>
  <c r="AJ49" i="10"/>
  <c r="AK49" i="10" s="1"/>
  <c r="AJ244" i="10"/>
  <c r="AK244" i="10" s="1"/>
  <c r="AJ239" i="10"/>
  <c r="AK239" i="10" s="1"/>
  <c r="AJ172" i="10"/>
  <c r="AK172" i="10" s="1"/>
  <c r="AJ93" i="10"/>
  <c r="AK93" i="10" s="1"/>
  <c r="AJ225" i="10"/>
  <c r="AK225" i="10" s="1"/>
  <c r="AJ83" i="10"/>
  <c r="AK83" i="10" s="1"/>
  <c r="AJ50" i="10"/>
  <c r="AK50" i="10" s="1"/>
  <c r="AJ162" i="10"/>
  <c r="AK162" i="10" s="1"/>
  <c r="AJ167" i="10"/>
  <c r="AK167" i="10" s="1"/>
  <c r="AJ30" i="10"/>
  <c r="AK30" i="10" s="1"/>
  <c r="AJ175" i="10"/>
  <c r="AK175" i="10" s="1"/>
  <c r="AJ196" i="10"/>
  <c r="AK196" i="10" s="1"/>
  <c r="AJ120" i="10"/>
  <c r="AK120" i="10" s="1"/>
  <c r="AJ144" i="10"/>
  <c r="AK144" i="10" s="1"/>
  <c r="AJ151" i="10"/>
  <c r="AK151" i="10" s="1"/>
  <c r="AJ134" i="10"/>
  <c r="AK134" i="10" s="1"/>
  <c r="AJ43" i="10"/>
  <c r="AK43" i="10" s="1"/>
  <c r="AJ237" i="10"/>
  <c r="AK237" i="10" s="1"/>
  <c r="AJ202" i="10"/>
  <c r="AK202" i="10" s="1"/>
  <c r="AJ157" i="10"/>
  <c r="AK157" i="10" s="1"/>
  <c r="AJ86" i="10"/>
  <c r="AK86" i="10" s="1"/>
  <c r="AJ207" i="10"/>
  <c r="AK207" i="10" s="1"/>
  <c r="AJ27" i="10"/>
  <c r="AK27" i="10" s="1"/>
  <c r="AJ44" i="10"/>
  <c r="AK44" i="10" s="1"/>
  <c r="AJ159" i="10"/>
  <c r="AK159" i="10" s="1"/>
  <c r="AJ249" i="10"/>
  <c r="AK249" i="10" s="1"/>
  <c r="AJ190" i="10"/>
  <c r="AK190" i="10" s="1"/>
  <c r="AJ163" i="10"/>
  <c r="AK163" i="10" s="1"/>
  <c r="AJ70" i="10"/>
  <c r="AK70" i="10" s="1"/>
  <c r="AJ78" i="10"/>
  <c r="AK78" i="10" s="1"/>
  <c r="AJ60" i="10"/>
  <c r="AK60" i="10" s="1"/>
  <c r="AJ160" i="10"/>
  <c r="AK160" i="10" s="1"/>
  <c r="AJ192" i="10"/>
  <c r="AK192" i="10" s="1"/>
  <c r="AJ106" i="10"/>
  <c r="AK106" i="10" s="1"/>
  <c r="AJ214" i="10"/>
  <c r="AK214" i="10" s="1"/>
  <c r="AJ179" i="10"/>
  <c r="AK179" i="10" s="1"/>
  <c r="AJ61" i="10"/>
  <c r="AK61" i="10" s="1"/>
  <c r="AJ28" i="10"/>
  <c r="AK28" i="10" s="1"/>
  <c r="AJ247" i="10"/>
  <c r="AK247" i="10" s="1"/>
  <c r="AJ150" i="10"/>
  <c r="AK150" i="10" s="1"/>
  <c r="AJ79" i="10"/>
  <c r="AK79" i="10" s="1"/>
  <c r="AJ199" i="10"/>
  <c r="AK199" i="10" s="1"/>
  <c r="AJ242" i="10"/>
  <c r="AK242" i="10" s="1"/>
  <c r="AJ23" i="10"/>
  <c r="AK23" i="10" s="1"/>
  <c r="AJ99" i="10"/>
  <c r="AK99" i="10" s="1"/>
  <c r="AJ82" i="10"/>
  <c r="AK82" i="10" s="1"/>
  <c r="AJ234" i="10"/>
  <c r="AK234" i="10" s="1"/>
  <c r="AJ45" i="10"/>
  <c r="AK45" i="10" s="1"/>
  <c r="AJ146" i="10"/>
  <c r="AK146" i="10" s="1"/>
  <c r="AJ182" i="10"/>
  <c r="AK182" i="10" s="1"/>
  <c r="AJ90" i="10"/>
  <c r="AK90" i="10" s="1"/>
  <c r="AJ35" i="10"/>
  <c r="AK35" i="10" s="1"/>
  <c r="AJ193" i="10"/>
  <c r="AK193" i="10" s="1"/>
  <c r="AJ64" i="10"/>
  <c r="AK64" i="10" s="1"/>
  <c r="AJ240" i="10"/>
  <c r="AK240" i="10" s="1"/>
  <c r="AJ114" i="10"/>
  <c r="AK114" i="10" s="1"/>
  <c r="AJ13" i="10"/>
  <c r="AK13" i="10" s="1"/>
  <c r="AJ22" i="10"/>
  <c r="AK22" i="10" s="1"/>
  <c r="AJ119" i="10"/>
  <c r="AK119" i="10" s="1"/>
  <c r="AJ85" i="10"/>
  <c r="AK85" i="10" s="1"/>
  <c r="AJ138" i="10"/>
  <c r="AK138" i="10" s="1"/>
  <c r="AJ186" i="10"/>
  <c r="AK186" i="10" s="1"/>
  <c r="AJ110" i="10"/>
  <c r="AK110" i="10" s="1"/>
  <c r="AJ116" i="10"/>
  <c r="AK116" i="10" s="1"/>
  <c r="AJ122" i="10"/>
  <c r="AK122" i="10" s="1"/>
  <c r="AJ113" i="10"/>
  <c r="AK113" i="10" s="1"/>
  <c r="AJ198" i="10"/>
  <c r="AK198" i="10" s="1"/>
  <c r="AJ206" i="10"/>
  <c r="AK206" i="10" s="1"/>
  <c r="AJ178" i="10"/>
  <c r="AK178" i="10" s="1"/>
  <c r="AJ165" i="10"/>
  <c r="AK165" i="10" s="1"/>
  <c r="AJ129" i="10"/>
  <c r="AK129" i="10" s="1"/>
  <c r="AJ177" i="10"/>
  <c r="AK177" i="10" s="1"/>
  <c r="AJ55" i="10"/>
  <c r="AK55" i="10" s="1"/>
  <c r="AJ188" i="10"/>
  <c r="AK188" i="10" s="1"/>
  <c r="AJ112" i="10"/>
  <c r="AK112" i="10" s="1"/>
  <c r="AJ109" i="10"/>
  <c r="AK109" i="10" s="1"/>
  <c r="AJ127" i="10"/>
  <c r="AK127" i="10" s="1"/>
  <c r="AJ42" i="10"/>
  <c r="AK42" i="10" s="1"/>
  <c r="AJ148" i="10"/>
  <c r="AK148" i="10" s="1"/>
  <c r="AJ53" i="10"/>
  <c r="AK53" i="10" s="1"/>
  <c r="AJ155" i="10"/>
  <c r="AK155" i="10" s="1"/>
  <c r="AJ166" i="10"/>
  <c r="AK166" i="10" s="1"/>
  <c r="AJ222" i="10"/>
  <c r="AK222" i="10" s="1"/>
  <c r="AJ164" i="10"/>
  <c r="AK164" i="10" s="1"/>
  <c r="AJ238" i="10"/>
  <c r="AK238" i="10" s="1"/>
  <c r="AJ191" i="10"/>
  <c r="AK191" i="10" s="1"/>
  <c r="AJ227" i="10"/>
  <c r="AK227" i="10" s="1"/>
  <c r="AJ171" i="10"/>
  <c r="AK171" i="10" s="1"/>
  <c r="AJ71" i="10"/>
  <c r="AK71" i="10" s="1"/>
  <c r="AJ94" i="10"/>
  <c r="AK94" i="10" s="1"/>
  <c r="AJ32" i="10"/>
  <c r="AK32" i="10" s="1"/>
  <c r="AJ223" i="10"/>
  <c r="AK223" i="10" s="1"/>
  <c r="AJ209" i="10"/>
  <c r="AK209" i="10" s="1"/>
  <c r="AJ51" i="10"/>
  <c r="AK51" i="10" s="1"/>
  <c r="AJ217" i="10"/>
  <c r="AK217" i="10" s="1"/>
  <c r="AJ88" i="10"/>
  <c r="AK88" i="10" s="1"/>
  <c r="AJ132" i="10"/>
  <c r="AK132" i="10" s="1"/>
  <c r="AJ124" i="10"/>
  <c r="AK124" i="10" s="1"/>
  <c r="AJ59" i="10"/>
  <c r="AK59" i="10" s="1"/>
  <c r="AJ183" i="10"/>
  <c r="AK183" i="10" s="1"/>
  <c r="AJ161" i="10"/>
  <c r="AK161" i="10" s="1"/>
  <c r="AJ200" i="10"/>
  <c r="AK200" i="10" s="1"/>
  <c r="AJ145" i="10"/>
  <c r="AK145" i="10" s="1"/>
  <c r="AJ8" i="10"/>
  <c r="AK8" i="10" s="1"/>
  <c r="AJ9" i="10"/>
  <c r="AK9" i="10" s="1"/>
  <c r="AJ10" i="10"/>
  <c r="AK10" i="10" s="1"/>
  <c r="AY52" i="12"/>
  <c r="AZ52" i="12" s="1"/>
  <c r="AY8" i="12"/>
  <c r="AZ8" i="12" s="1"/>
  <c r="AY85" i="12"/>
  <c r="AZ85" i="12" s="1"/>
  <c r="AY125" i="12"/>
  <c r="AZ125" i="12" s="1"/>
  <c r="AY121" i="12"/>
  <c r="AZ121" i="12" s="1"/>
  <c r="AY114" i="12"/>
  <c r="AZ114" i="12" s="1"/>
  <c r="AY111" i="12"/>
  <c r="AZ111" i="12" s="1"/>
  <c r="AY122" i="12"/>
  <c r="AZ122" i="12" s="1"/>
  <c r="AY77" i="12"/>
  <c r="AZ77" i="12" s="1"/>
  <c r="AY86" i="12"/>
  <c r="AZ86" i="12" s="1"/>
  <c r="AY119" i="12"/>
  <c r="AZ119" i="12" s="1"/>
  <c r="AY91" i="12"/>
  <c r="AZ91" i="12" s="1"/>
  <c r="AY113" i="12"/>
  <c r="AZ113" i="12" s="1"/>
  <c r="AY76" i="12"/>
  <c r="AZ76" i="12" s="1"/>
  <c r="AY96" i="12"/>
  <c r="AZ96" i="12" s="1"/>
  <c r="AY57" i="12"/>
  <c r="AZ57" i="12" s="1"/>
  <c r="AY25" i="12"/>
  <c r="AZ25" i="12" s="1"/>
  <c r="AY19" i="12"/>
  <c r="AZ19" i="12" s="1"/>
  <c r="AY67" i="12"/>
  <c r="AZ67" i="12" s="1"/>
  <c r="AY56" i="12"/>
  <c r="AZ56" i="12" s="1"/>
  <c r="AY20" i="12"/>
  <c r="AZ20" i="12" s="1"/>
  <c r="AY14" i="12"/>
  <c r="AZ14" i="12" s="1"/>
  <c r="AY43" i="12"/>
  <c r="AZ43" i="12" s="1"/>
  <c r="AY35" i="12"/>
  <c r="AZ35" i="12" s="1"/>
  <c r="AY118" i="12"/>
  <c r="AZ118" i="12" s="1"/>
  <c r="AY112" i="12"/>
  <c r="AZ112" i="12" s="1"/>
  <c r="AY100" i="12"/>
  <c r="AZ100" i="12" s="1"/>
  <c r="AY106" i="12"/>
  <c r="AZ106" i="12" s="1"/>
  <c r="AY116" i="12"/>
  <c r="AZ116" i="12" s="1"/>
  <c r="AY97" i="12"/>
  <c r="AZ97" i="12" s="1"/>
  <c r="AY87" i="12"/>
  <c r="AZ87" i="12" s="1"/>
  <c r="AY79" i="12"/>
  <c r="AZ79" i="12" s="1"/>
  <c r="AY109" i="12"/>
  <c r="AZ109" i="12" s="1"/>
  <c r="AY110" i="12"/>
  <c r="AZ110" i="12" s="1"/>
  <c r="AY101" i="12"/>
  <c r="AZ101" i="12" s="1"/>
  <c r="AY90" i="12"/>
  <c r="AZ90" i="12" s="1"/>
  <c r="AY115" i="12"/>
  <c r="AZ115" i="12" s="1"/>
  <c r="AY108" i="12"/>
  <c r="AZ108" i="12" s="1"/>
  <c r="AY93" i="12"/>
  <c r="AZ93" i="12" s="1"/>
  <c r="AY72" i="12"/>
  <c r="AZ72" i="12" s="1"/>
  <c r="AY117" i="12"/>
  <c r="AZ117" i="12" s="1"/>
  <c r="AY47" i="12"/>
  <c r="AZ47" i="12" s="1"/>
  <c r="AY21" i="12"/>
  <c r="AZ21" i="12" s="1"/>
  <c r="AY15" i="12"/>
  <c r="AZ15" i="12" s="1"/>
  <c r="AY61" i="12"/>
  <c r="AZ61" i="12" s="1"/>
  <c r="AY46" i="12"/>
  <c r="AZ46" i="12" s="1"/>
  <c r="AY10" i="12"/>
  <c r="AZ10" i="12" s="1"/>
  <c r="AY53" i="12"/>
  <c r="AZ53" i="12" s="1"/>
  <c r="AY55" i="12"/>
  <c r="AZ55" i="12" s="1"/>
  <c r="AY42" i="12"/>
  <c r="AZ42" i="12" s="1"/>
  <c r="AY73" i="12"/>
  <c r="AZ73" i="12" s="1"/>
  <c r="AY78" i="12"/>
  <c r="AZ78" i="12" s="1"/>
  <c r="AY84" i="12"/>
  <c r="AZ84" i="12" s="1"/>
  <c r="AY107" i="12"/>
  <c r="AZ107" i="12" s="1"/>
  <c r="AY103" i="12"/>
  <c r="AZ103" i="12" s="1"/>
  <c r="AY105" i="12"/>
  <c r="AZ105" i="12" s="1"/>
  <c r="AY102" i="12"/>
  <c r="AZ102" i="12" s="1"/>
  <c r="AY104" i="12"/>
  <c r="AZ104" i="12" s="1"/>
  <c r="AY94" i="12"/>
  <c r="AZ94" i="12" s="1"/>
  <c r="AY37" i="12"/>
  <c r="AZ37" i="12" s="1"/>
  <c r="AY11" i="12"/>
  <c r="AZ11" i="12" s="1"/>
  <c r="AY40" i="12"/>
  <c r="AZ40" i="12" s="1"/>
  <c r="AY60" i="12"/>
  <c r="AZ60" i="12" s="1"/>
  <c r="AY36" i="12"/>
  <c r="AZ36" i="12" s="1"/>
  <c r="AY28" i="12"/>
  <c r="AZ28" i="12" s="1"/>
  <c r="AY68" i="12"/>
  <c r="AZ68" i="12" s="1"/>
  <c r="AY49" i="12"/>
  <c r="AZ49" i="12" s="1"/>
  <c r="AY23" i="12"/>
  <c r="AZ23" i="12" s="1"/>
  <c r="AY126" i="12"/>
  <c r="AZ126" i="12" s="1"/>
  <c r="AY89" i="12"/>
  <c r="AZ89" i="12" s="1"/>
  <c r="AY124" i="12"/>
  <c r="AZ124" i="12" s="1"/>
  <c r="AY33" i="12"/>
  <c r="AZ33" i="12" s="1"/>
  <c r="AY24" i="12"/>
  <c r="AZ24" i="12" s="1"/>
  <c r="AY13" i="12"/>
  <c r="AZ13" i="12" s="1"/>
  <c r="AY17" i="12"/>
  <c r="AZ17" i="12" s="1"/>
  <c r="AY64" i="12"/>
  <c r="AZ64" i="12" s="1"/>
  <c r="AY48" i="12"/>
  <c r="AZ48" i="12" s="1"/>
  <c r="AY22" i="12"/>
  <c r="AZ22" i="12" s="1"/>
  <c r="AY16" i="12"/>
  <c r="AZ16" i="12" s="1"/>
  <c r="AY69" i="12"/>
  <c r="AZ69" i="12" s="1"/>
  <c r="AY30" i="12"/>
  <c r="AZ30" i="12" s="1"/>
  <c r="AY41" i="12"/>
  <c r="AZ41" i="12" s="1"/>
  <c r="AY38" i="12"/>
  <c r="AZ38" i="12" s="1"/>
  <c r="AY27" i="12"/>
  <c r="AZ27" i="12" s="1"/>
  <c r="AY54" i="12"/>
  <c r="AZ54" i="12" s="1"/>
  <c r="AY59" i="12"/>
  <c r="AZ59" i="12" s="1"/>
  <c r="AY74" i="12"/>
  <c r="AZ74" i="12" s="1"/>
  <c r="AY88" i="12"/>
  <c r="AZ88" i="12" s="1"/>
  <c r="AY99" i="12"/>
  <c r="AZ99" i="12" s="1"/>
  <c r="AY95" i="12"/>
  <c r="AZ95" i="12" s="1"/>
  <c r="AY98" i="12"/>
  <c r="AZ98" i="12" s="1"/>
  <c r="AY120" i="12"/>
  <c r="AZ120" i="12" s="1"/>
  <c r="AY29" i="12"/>
  <c r="AZ29" i="12" s="1"/>
  <c r="AY18" i="12"/>
  <c r="AZ18" i="12" s="1"/>
  <c r="AY9" i="12"/>
  <c r="AZ9" i="12" s="1"/>
  <c r="AY51" i="12"/>
  <c r="AZ51" i="12" s="1"/>
  <c r="AY39" i="12"/>
  <c r="AZ39" i="12" s="1"/>
  <c r="AY44" i="12"/>
  <c r="AZ44" i="12" s="1"/>
  <c r="AY12" i="12"/>
  <c r="AZ12" i="12" s="1"/>
  <c r="AY50" i="12"/>
  <c r="AZ50" i="12" s="1"/>
  <c r="AY62" i="12"/>
  <c r="AZ62" i="12" s="1"/>
  <c r="AY34" i="12"/>
  <c r="AZ34" i="12" s="1"/>
  <c r="AY63" i="12"/>
  <c r="AZ63" i="12" s="1"/>
  <c r="AY71" i="12"/>
  <c r="AZ71" i="12" s="1"/>
  <c r="AY26" i="12"/>
  <c r="AZ26" i="12" s="1"/>
  <c r="AY80" i="12"/>
  <c r="AZ80" i="12" s="1"/>
  <c r="AY123" i="12"/>
  <c r="AZ123" i="12" s="1"/>
  <c r="AY81" i="12"/>
  <c r="AZ81" i="12" s="1"/>
  <c r="AY83" i="12"/>
  <c r="AZ83" i="12" s="1"/>
  <c r="AY92" i="12"/>
  <c r="AZ92" i="12" s="1"/>
  <c r="AY82" i="12"/>
  <c r="AZ82" i="12" s="1"/>
  <c r="AY70" i="12"/>
  <c r="AZ70" i="12" s="1"/>
  <c r="AY65" i="12"/>
  <c r="AZ65" i="12" s="1"/>
  <c r="AY31" i="12"/>
  <c r="AZ31" i="12" s="1"/>
  <c r="AY66" i="12"/>
  <c r="AZ66" i="12" s="1"/>
  <c r="AY58" i="12"/>
  <c r="AZ58" i="12" s="1"/>
  <c r="AY45" i="12"/>
  <c r="AZ45" i="12" s="1"/>
  <c r="AY32" i="12"/>
  <c r="AZ32" i="12" s="1"/>
  <c r="AY75" i="12"/>
  <c r="AZ75" i="12" s="1"/>
  <c r="AY7" i="12"/>
  <c r="AZ7" i="12" s="1"/>
  <c r="AL23" i="10" l="1"/>
  <c r="AM23" i="10" s="1"/>
  <c r="AO23" i="10" s="1"/>
  <c r="AQ23" i="10" s="1"/>
  <c r="AS23" i="10" s="1"/>
  <c r="AL71" i="10"/>
  <c r="AM71" i="10" s="1"/>
  <c r="AO71" i="10" s="1"/>
  <c r="AQ71" i="10" s="1"/>
  <c r="AS71" i="10" s="1"/>
  <c r="AL55" i="10"/>
  <c r="AM55" i="10" s="1"/>
  <c r="AO55" i="10" s="1"/>
  <c r="AQ55" i="10" s="1"/>
  <c r="AS55" i="10" s="1"/>
  <c r="BD75" i="6"/>
  <c r="BE75" i="6" s="1"/>
  <c r="BF75" i="6" s="1"/>
  <c r="BG75" i="6" s="1"/>
  <c r="BH75" i="6" s="1"/>
  <c r="BJ75" i="6" s="1"/>
  <c r="BK75" i="6" s="1"/>
  <c r="BD83" i="6"/>
  <c r="BE83" i="6" s="1"/>
  <c r="BF83" i="6" s="1"/>
  <c r="BG83" i="6" s="1"/>
  <c r="BH83" i="6" s="1"/>
  <c r="BJ83" i="6" s="1"/>
  <c r="BK83" i="6" s="1"/>
  <c r="AL155" i="10"/>
  <c r="AM155" i="10" s="1"/>
  <c r="AN155" i="10" s="1"/>
  <c r="AP155" i="10" s="1"/>
  <c r="AR155" i="10" s="1"/>
  <c r="AL127" i="10"/>
  <c r="AM127" i="10" s="1"/>
  <c r="AO127" i="10" s="1"/>
  <c r="AQ127" i="10" s="1"/>
  <c r="AS127" i="10" s="1"/>
  <c r="AL99" i="10"/>
  <c r="AM99" i="10" s="1"/>
  <c r="AO99" i="10" s="1"/>
  <c r="AQ99" i="10" s="1"/>
  <c r="AS99" i="10" s="1"/>
  <c r="AL231" i="10"/>
  <c r="AM231" i="10" s="1"/>
  <c r="AO231" i="10" s="1"/>
  <c r="AQ231" i="10" s="1"/>
  <c r="AS231" i="10" s="1"/>
  <c r="AL75" i="10"/>
  <c r="AM75" i="10" s="1"/>
  <c r="AN75" i="10" s="1"/>
  <c r="AP75" i="10" s="1"/>
  <c r="AR75" i="10" s="1"/>
  <c r="AL95" i="10"/>
  <c r="AM95" i="10" s="1"/>
  <c r="AO95" i="10" s="1"/>
  <c r="AQ95" i="10" s="1"/>
  <c r="AS95" i="10" s="1"/>
  <c r="BD26" i="6"/>
  <c r="BE26" i="6" s="1"/>
  <c r="BF26" i="6" s="1"/>
  <c r="BG26" i="6" s="1"/>
  <c r="BH26" i="6" s="1"/>
  <c r="BJ26" i="6" s="1"/>
  <c r="BK26" i="6" s="1"/>
  <c r="AL183" i="10"/>
  <c r="AM183" i="10" s="1"/>
  <c r="AN183" i="10" s="1"/>
  <c r="AP183" i="10" s="1"/>
  <c r="AR183" i="10" s="1"/>
  <c r="AL35" i="10"/>
  <c r="AM35" i="10" s="1"/>
  <c r="AN35" i="10" s="1"/>
  <c r="AP35" i="10" s="1"/>
  <c r="AR35" i="10" s="1"/>
  <c r="BD7" i="6"/>
  <c r="BE7" i="6" s="1"/>
  <c r="BF7" i="6" s="1"/>
  <c r="BG7" i="6" s="1"/>
  <c r="BH7" i="6" s="1"/>
  <c r="BJ7" i="6" s="1"/>
  <c r="BK7" i="6" s="1"/>
  <c r="AL227" i="10"/>
  <c r="AM227" i="10" s="1"/>
  <c r="AO227" i="10" s="1"/>
  <c r="AQ227" i="10" s="1"/>
  <c r="AS227" i="10" s="1"/>
  <c r="AL115" i="10"/>
  <c r="AM115" i="10" s="1"/>
  <c r="AN115" i="10" s="1"/>
  <c r="AP115" i="10" s="1"/>
  <c r="AR115" i="10" s="1"/>
  <c r="AL47" i="10"/>
  <c r="AM47" i="10" s="1"/>
  <c r="AO47" i="10" s="1"/>
  <c r="AQ47" i="10" s="1"/>
  <c r="AS47" i="10" s="1"/>
  <c r="AL79" i="10"/>
  <c r="AM79" i="10" s="1"/>
  <c r="AO79" i="10" s="1"/>
  <c r="AQ79" i="10" s="1"/>
  <c r="AS79" i="10" s="1"/>
  <c r="AL43" i="10"/>
  <c r="AM43" i="10" s="1"/>
  <c r="AO43" i="10" s="1"/>
  <c r="AQ43" i="10" s="1"/>
  <c r="AS43" i="10" s="1"/>
  <c r="AL167" i="10"/>
  <c r="AM167" i="10" s="1"/>
  <c r="AN167" i="10" s="1"/>
  <c r="AP167" i="10" s="1"/>
  <c r="AR167" i="10" s="1"/>
  <c r="AL31" i="10"/>
  <c r="AM31" i="10" s="1"/>
  <c r="AO31" i="10" s="1"/>
  <c r="AQ31" i="10" s="1"/>
  <c r="AS31" i="10" s="1"/>
  <c r="BD9" i="6"/>
  <c r="BE9" i="6" s="1"/>
  <c r="BF9" i="6" s="1"/>
  <c r="BG9" i="6" s="1"/>
  <c r="BH9" i="6" s="1"/>
  <c r="BJ9" i="6" s="1"/>
  <c r="BK9" i="6" s="1"/>
  <c r="BD91" i="6"/>
  <c r="BE91" i="6" s="1"/>
  <c r="BF91" i="6" s="1"/>
  <c r="BG91" i="6" s="1"/>
  <c r="BH91" i="6" s="1"/>
  <c r="BJ91" i="6" s="1"/>
  <c r="BK91" i="6" s="1"/>
  <c r="BD43" i="6"/>
  <c r="BE43" i="6" s="1"/>
  <c r="BF43" i="6" s="1"/>
  <c r="BG43" i="6" s="1"/>
  <c r="BH43" i="6" s="1"/>
  <c r="BJ43" i="6" s="1"/>
  <c r="BK43" i="6" s="1"/>
  <c r="BD107" i="6"/>
  <c r="BE107" i="6" s="1"/>
  <c r="BF107" i="6" s="1"/>
  <c r="BG107" i="6" s="1"/>
  <c r="BH107" i="6" s="1"/>
  <c r="BJ107" i="6" s="1"/>
  <c r="BK107" i="6" s="1"/>
  <c r="BD79" i="6"/>
  <c r="BE79" i="6" s="1"/>
  <c r="BF79" i="6" s="1"/>
  <c r="BG79" i="6" s="1"/>
  <c r="BH79" i="6" s="1"/>
  <c r="BJ79" i="6" s="1"/>
  <c r="BK79" i="6" s="1"/>
  <c r="BD51" i="6"/>
  <c r="BE51" i="6" s="1"/>
  <c r="BF51" i="6" s="1"/>
  <c r="BG51" i="6" s="1"/>
  <c r="BH51" i="6" s="1"/>
  <c r="BJ51" i="6" s="1"/>
  <c r="BK51" i="6" s="1"/>
  <c r="BD87" i="6"/>
  <c r="BE87" i="6" s="1"/>
  <c r="BF87" i="6" s="1"/>
  <c r="BG87" i="6" s="1"/>
  <c r="BH87" i="6" s="1"/>
  <c r="BJ87" i="6" s="1"/>
  <c r="BK87" i="6" s="1"/>
  <c r="BD14" i="6"/>
  <c r="BE14" i="6" s="1"/>
  <c r="BF14" i="6" s="1"/>
  <c r="BG14" i="6" s="1"/>
  <c r="BH14" i="6" s="1"/>
  <c r="BJ14" i="6" s="1"/>
  <c r="BK14" i="6" s="1"/>
  <c r="BD123" i="6"/>
  <c r="BE123" i="6" s="1"/>
  <c r="BF123" i="6" s="1"/>
  <c r="BG123" i="6" s="1"/>
  <c r="BH123" i="6" s="1"/>
  <c r="BJ123" i="6" s="1"/>
  <c r="BK123" i="6" s="1"/>
  <c r="BD115" i="6"/>
  <c r="BE115" i="6" s="1"/>
  <c r="BF115" i="6" s="1"/>
  <c r="BG115" i="6" s="1"/>
  <c r="BH115" i="6" s="1"/>
  <c r="BJ115" i="6" s="1"/>
  <c r="BK115" i="6" s="1"/>
  <c r="BD67" i="6"/>
  <c r="BE67" i="6" s="1"/>
  <c r="BF67" i="6" s="1"/>
  <c r="BG67" i="6" s="1"/>
  <c r="BH67" i="6" s="1"/>
  <c r="BJ67" i="6" s="1"/>
  <c r="BK67" i="6" s="1"/>
  <c r="BD47" i="6"/>
  <c r="BE47" i="6" s="1"/>
  <c r="BF47" i="6" s="1"/>
  <c r="BG47" i="6" s="1"/>
  <c r="BH47" i="6" s="1"/>
  <c r="BJ47" i="6" s="1"/>
  <c r="BK47" i="6" s="1"/>
  <c r="AL159" i="10"/>
  <c r="AM159" i="10" s="1"/>
  <c r="AL235" i="10"/>
  <c r="AM235" i="10" s="1"/>
  <c r="AL11" i="10"/>
  <c r="AM11" i="10" s="1"/>
  <c r="AL123" i="10"/>
  <c r="AM123" i="10" s="1"/>
  <c r="AL187" i="10"/>
  <c r="AM187" i="10" s="1"/>
  <c r="AL223" i="10"/>
  <c r="AM223" i="10" s="1"/>
  <c r="AL171" i="10"/>
  <c r="AM171" i="10" s="1"/>
  <c r="AL179" i="10"/>
  <c r="AM179" i="10" s="1"/>
  <c r="AL163" i="10"/>
  <c r="AM163" i="10" s="1"/>
  <c r="AL147" i="10"/>
  <c r="AM147" i="10" s="1"/>
  <c r="AL143" i="10"/>
  <c r="AM143" i="10" s="1"/>
  <c r="AL67" i="10"/>
  <c r="AM67" i="10" s="1"/>
  <c r="AL219" i="10"/>
  <c r="AM219" i="10" s="1"/>
  <c r="AL111" i="10"/>
  <c r="AM111" i="10" s="1"/>
  <c r="AL139" i="10"/>
  <c r="AM139" i="10" s="1"/>
  <c r="AL63" i="10"/>
  <c r="AM63" i="10" s="1"/>
  <c r="AL7" i="10"/>
  <c r="AM7" i="10" s="1"/>
  <c r="AL243" i="10"/>
  <c r="AM243" i="10" s="1"/>
  <c r="BD71" i="6"/>
  <c r="BE71" i="6" s="1"/>
  <c r="BF71" i="6" s="1"/>
  <c r="BG71" i="6" s="1"/>
  <c r="BH71" i="6" s="1"/>
  <c r="BJ71" i="6" s="1"/>
  <c r="BK71" i="6" s="1"/>
  <c r="BD111" i="6"/>
  <c r="BE111" i="6" s="1"/>
  <c r="BF111" i="6" s="1"/>
  <c r="BG111" i="6" s="1"/>
  <c r="BH111" i="6" s="1"/>
  <c r="BJ111" i="6" s="1"/>
  <c r="BK111" i="6" s="1"/>
  <c r="BD119" i="6"/>
  <c r="BE119" i="6" s="1"/>
  <c r="BF119" i="6" s="1"/>
  <c r="BG119" i="6" s="1"/>
  <c r="BH119" i="6" s="1"/>
  <c r="BJ119" i="6" s="1"/>
  <c r="BK119" i="6" s="1"/>
  <c r="AL59" i="10"/>
  <c r="AM59" i="10" s="1"/>
  <c r="AL119" i="10"/>
  <c r="AM119" i="10" s="1"/>
  <c r="AL247" i="10"/>
  <c r="AM247" i="10" s="1"/>
  <c r="AL27" i="10"/>
  <c r="AM27" i="10" s="1"/>
  <c r="AL151" i="10"/>
  <c r="AM151" i="10" s="1"/>
  <c r="AL175" i="10"/>
  <c r="AM175" i="10" s="1"/>
  <c r="AL91" i="10"/>
  <c r="AM91" i="10" s="1"/>
  <c r="AL87" i="10"/>
  <c r="AM87" i="10" s="1"/>
  <c r="AL39" i="10"/>
  <c r="AM39" i="10" s="1"/>
  <c r="AL203" i="10"/>
  <c r="AM203" i="10" s="1"/>
  <c r="AL135" i="10"/>
  <c r="AM135" i="10" s="1"/>
  <c r="AL16" i="10"/>
  <c r="AM16" i="10" s="1"/>
  <c r="AL103" i="10"/>
  <c r="AM103" i="10" s="1"/>
  <c r="AL131" i="10"/>
  <c r="AM131" i="10" s="1"/>
  <c r="BD63" i="6"/>
  <c r="BE63" i="6" s="1"/>
  <c r="BF63" i="6" s="1"/>
  <c r="BG63" i="6" s="1"/>
  <c r="BH63" i="6" s="1"/>
  <c r="BJ63" i="6" s="1"/>
  <c r="BK63" i="6" s="1"/>
  <c r="BD22" i="6"/>
  <c r="BE22" i="6" s="1"/>
  <c r="BF22" i="6" s="1"/>
  <c r="BG22" i="6" s="1"/>
  <c r="BH22" i="6" s="1"/>
  <c r="BJ22" i="6" s="1"/>
  <c r="BK22" i="6" s="1"/>
  <c r="BD34" i="6"/>
  <c r="BE34" i="6" s="1"/>
  <c r="BF34" i="6" s="1"/>
  <c r="BG34" i="6" s="1"/>
  <c r="BH34" i="6" s="1"/>
  <c r="BJ34" i="6" s="1"/>
  <c r="BK34" i="6" s="1"/>
  <c r="BD18" i="6"/>
  <c r="BE18" i="6" s="1"/>
  <c r="BF18" i="6" s="1"/>
  <c r="BG18" i="6" s="1"/>
  <c r="BH18" i="6" s="1"/>
  <c r="BJ18" i="6" s="1"/>
  <c r="BK18" i="6" s="1"/>
  <c r="BD39" i="6"/>
  <c r="BE39" i="6" s="1"/>
  <c r="BF39" i="6" s="1"/>
  <c r="BG39" i="6" s="1"/>
  <c r="BH39" i="6" s="1"/>
  <c r="BJ39" i="6" s="1"/>
  <c r="BK39" i="6" s="1"/>
  <c r="AL51" i="10"/>
  <c r="AM51" i="10" s="1"/>
  <c r="AL191" i="10"/>
  <c r="AM191" i="10" s="1"/>
  <c r="AL199" i="10"/>
  <c r="AM199" i="10" s="1"/>
  <c r="AL207" i="10"/>
  <c r="AM207" i="10" s="1"/>
  <c r="AL83" i="10"/>
  <c r="AM83" i="10" s="1"/>
  <c r="AL239" i="10"/>
  <c r="AM239" i="10" s="1"/>
  <c r="AL195" i="10"/>
  <c r="AM195" i="10" s="1"/>
  <c r="AL107" i="10"/>
  <c r="AM107" i="10" s="1"/>
  <c r="AL215" i="10"/>
  <c r="AM215" i="10" s="1"/>
  <c r="AL211" i="10"/>
  <c r="AM211" i="10" s="1"/>
  <c r="BD55" i="6"/>
  <c r="BE55" i="6" s="1"/>
  <c r="BF55" i="6" s="1"/>
  <c r="BG55" i="6" s="1"/>
  <c r="BH55" i="6" s="1"/>
  <c r="BJ55" i="6" s="1"/>
  <c r="BK55" i="6" s="1"/>
  <c r="BD99" i="6"/>
  <c r="BE99" i="6" s="1"/>
  <c r="BF99" i="6" s="1"/>
  <c r="BG99" i="6" s="1"/>
  <c r="BH99" i="6" s="1"/>
  <c r="BJ99" i="6" s="1"/>
  <c r="BK99" i="6" s="1"/>
  <c r="BD95" i="6"/>
  <c r="BE95" i="6" s="1"/>
  <c r="BF95" i="6" s="1"/>
  <c r="BG95" i="6" s="1"/>
  <c r="BH95" i="6" s="1"/>
  <c r="BJ95" i="6" s="1"/>
  <c r="BK95" i="6" s="1"/>
  <c r="BD59" i="6"/>
  <c r="BE59" i="6" s="1"/>
  <c r="BF59" i="6" s="1"/>
  <c r="BG59" i="6" s="1"/>
  <c r="BH59" i="6" s="1"/>
  <c r="BJ59" i="6" s="1"/>
  <c r="BK59" i="6" s="1"/>
  <c r="BD103" i="6"/>
  <c r="BE103" i="6" s="1"/>
  <c r="BF103" i="6" s="1"/>
  <c r="BG103" i="6" s="1"/>
  <c r="BH103" i="6" s="1"/>
  <c r="BJ103" i="6" s="1"/>
  <c r="BK103" i="6" s="1"/>
  <c r="BD30" i="6"/>
  <c r="BE30" i="6" s="1"/>
  <c r="BF30" i="6" s="1"/>
  <c r="BG30" i="6" s="1"/>
  <c r="BH30" i="6" s="1"/>
  <c r="BJ30" i="6" s="1"/>
  <c r="BK30" i="6" s="1"/>
  <c r="BA7" i="12"/>
  <c r="BB7" i="12" s="1"/>
  <c r="BD9" i="12" s="1"/>
  <c r="BF9" i="12" s="1"/>
  <c r="BA97" i="12"/>
  <c r="BB97" i="12" s="1"/>
  <c r="BC101" i="12" s="1"/>
  <c r="BE101" i="12" s="1"/>
  <c r="BA13" i="12"/>
  <c r="BB13" i="12" s="1"/>
  <c r="BD18" i="12" s="1"/>
  <c r="BF18" i="12" s="1"/>
  <c r="BA31" i="12"/>
  <c r="BB31" i="12" s="1"/>
  <c r="BC32" i="12" s="1"/>
  <c r="BE32" i="12" s="1"/>
  <c r="BA121" i="12"/>
  <c r="BB121" i="12" s="1"/>
  <c r="BA103" i="12"/>
  <c r="BB103" i="12" s="1"/>
  <c r="BA25" i="12"/>
  <c r="BB25" i="12" s="1"/>
  <c r="BA115" i="12"/>
  <c r="BB115" i="12" s="1"/>
  <c r="BA37" i="12"/>
  <c r="BB37" i="12" s="1"/>
  <c r="BA79" i="12"/>
  <c r="BB79" i="12" s="1"/>
  <c r="BA43" i="12"/>
  <c r="BB43" i="12" s="1"/>
  <c r="BA67" i="12"/>
  <c r="BB67" i="12" s="1"/>
  <c r="BA91" i="12"/>
  <c r="BB91" i="12" s="1"/>
  <c r="BA49" i="12"/>
  <c r="BB49" i="12" s="1"/>
  <c r="BA73" i="12"/>
  <c r="BB73" i="12" s="1"/>
  <c r="BA55" i="12"/>
  <c r="BB55" i="12" s="1"/>
  <c r="BA61" i="12"/>
  <c r="BB61" i="12" s="1"/>
  <c r="BA109" i="12"/>
  <c r="BB109" i="12" s="1"/>
  <c r="BA19" i="12"/>
  <c r="BB19" i="12" s="1"/>
  <c r="BA85" i="12"/>
  <c r="BB85" i="12" s="1"/>
  <c r="AN23" i="10" l="1"/>
  <c r="AP23" i="10" s="1"/>
  <c r="AR23" i="10" s="1"/>
  <c r="AN55" i="10"/>
  <c r="AP55" i="10" s="1"/>
  <c r="AR55" i="10" s="1"/>
  <c r="AO115" i="10"/>
  <c r="AQ115" i="10" s="1"/>
  <c r="AS115" i="10" s="1"/>
  <c r="AN95" i="10"/>
  <c r="AP95" i="10" s="1"/>
  <c r="AR95" i="10" s="1"/>
  <c r="AT95" i="10" s="1"/>
  <c r="AU95" i="10" s="1"/>
  <c r="AN79" i="10"/>
  <c r="AP79" i="10" s="1"/>
  <c r="AR79" i="10" s="1"/>
  <c r="AT79" i="10" s="1"/>
  <c r="AU79" i="10" s="1"/>
  <c r="AN47" i="10"/>
  <c r="AP47" i="10" s="1"/>
  <c r="AR47" i="10" s="1"/>
  <c r="AT47" i="10" s="1"/>
  <c r="AU47" i="10" s="1"/>
  <c r="AO167" i="10"/>
  <c r="AQ167" i="10" s="1"/>
  <c r="AS167" i="10" s="1"/>
  <c r="AT167" i="10" s="1"/>
  <c r="AU167" i="10" s="1"/>
  <c r="AN127" i="10"/>
  <c r="AP127" i="10" s="1"/>
  <c r="AR127" i="10" s="1"/>
  <c r="AT127" i="10" s="1"/>
  <c r="AU127" i="10" s="1"/>
  <c r="AO155" i="10"/>
  <c r="AQ155" i="10" s="1"/>
  <c r="AS155" i="10" s="1"/>
  <c r="AT155" i="10" s="1"/>
  <c r="AU155" i="10" s="1"/>
  <c r="AN71" i="10"/>
  <c r="AP71" i="10" s="1"/>
  <c r="AR71" i="10" s="1"/>
  <c r="AT71" i="10" s="1"/>
  <c r="AU71" i="10" s="1"/>
  <c r="BD11" i="12"/>
  <c r="BF11" i="12" s="1"/>
  <c r="AO35" i="10"/>
  <c r="AQ35" i="10" s="1"/>
  <c r="AS35" i="10" s="1"/>
  <c r="AT35" i="10" s="1"/>
  <c r="AU35" i="10" s="1"/>
  <c r="AN31" i="10"/>
  <c r="AP31" i="10" s="1"/>
  <c r="AR31" i="10" s="1"/>
  <c r="AT31" i="10" s="1"/>
  <c r="AU31" i="10" s="1"/>
  <c r="AN43" i="10"/>
  <c r="AP43" i="10" s="1"/>
  <c r="AR43" i="10" s="1"/>
  <c r="AT43" i="10" s="1"/>
  <c r="AU43" i="10" s="1"/>
  <c r="AO183" i="10"/>
  <c r="AQ183" i="10" s="1"/>
  <c r="AS183" i="10" s="1"/>
  <c r="AT183" i="10" s="1"/>
  <c r="AU183" i="10" s="1"/>
  <c r="BD10" i="12"/>
  <c r="BF10" i="12" s="1"/>
  <c r="AN227" i="10"/>
  <c r="AP227" i="10" s="1"/>
  <c r="AR227" i="10" s="1"/>
  <c r="AT227" i="10" s="1"/>
  <c r="AU227" i="10" s="1"/>
  <c r="BC7" i="12"/>
  <c r="BE7" i="12" s="1"/>
  <c r="BG7" i="12" s="1"/>
  <c r="BD8" i="12"/>
  <c r="BF8" i="12" s="1"/>
  <c r="AN231" i="10"/>
  <c r="AP231" i="10" s="1"/>
  <c r="AR231" i="10" s="1"/>
  <c r="AT231" i="10" s="1"/>
  <c r="AU231" i="10" s="1"/>
  <c r="AN99" i="10"/>
  <c r="AP99" i="10" s="1"/>
  <c r="AR99" i="10" s="1"/>
  <c r="AT99" i="10" s="1"/>
  <c r="AU99" i="10" s="1"/>
  <c r="BD98" i="12"/>
  <c r="BF98" i="12" s="1"/>
  <c r="BD99" i="12"/>
  <c r="BF99" i="12" s="1"/>
  <c r="AO75" i="10"/>
  <c r="AQ75" i="10" s="1"/>
  <c r="AS75" i="10" s="1"/>
  <c r="AT75" i="10" s="1"/>
  <c r="AU75" i="10" s="1"/>
  <c r="BC98" i="12"/>
  <c r="BE98" i="12" s="1"/>
  <c r="BC10" i="12"/>
  <c r="BE10" i="12" s="1"/>
  <c r="BC100" i="12"/>
  <c r="BE100" i="12" s="1"/>
  <c r="BD12" i="12"/>
  <c r="BF12" i="12" s="1"/>
  <c r="BD102" i="12"/>
  <c r="BF102" i="12" s="1"/>
  <c r="BC12" i="12"/>
  <c r="BE12" i="12" s="1"/>
  <c r="BC11" i="12"/>
  <c r="BE11" i="12" s="1"/>
  <c r="BC8" i="12"/>
  <c r="BE8" i="12" s="1"/>
  <c r="AN107" i="10"/>
  <c r="AP107" i="10" s="1"/>
  <c r="AR107" i="10" s="1"/>
  <c r="AO107" i="10"/>
  <c r="AQ107" i="10" s="1"/>
  <c r="AS107" i="10" s="1"/>
  <c r="AN207" i="10"/>
  <c r="AP207" i="10" s="1"/>
  <c r="AR207" i="10" s="1"/>
  <c r="AO207" i="10"/>
  <c r="AQ207" i="10" s="1"/>
  <c r="AS207" i="10" s="1"/>
  <c r="AN91" i="10"/>
  <c r="AP91" i="10" s="1"/>
  <c r="AR91" i="10" s="1"/>
  <c r="AO91" i="10"/>
  <c r="AQ91" i="10" s="1"/>
  <c r="AS91" i="10" s="1"/>
  <c r="AO247" i="10"/>
  <c r="AQ247" i="10" s="1"/>
  <c r="AS247" i="10" s="1"/>
  <c r="AN247" i="10"/>
  <c r="AP247" i="10" s="1"/>
  <c r="AR247" i="10" s="1"/>
  <c r="AO243" i="10"/>
  <c r="AQ243" i="10" s="1"/>
  <c r="AS243" i="10" s="1"/>
  <c r="AN243" i="10"/>
  <c r="AP243" i="10" s="1"/>
  <c r="AR243" i="10" s="1"/>
  <c r="AO111" i="10"/>
  <c r="AQ111" i="10" s="1"/>
  <c r="AS111" i="10" s="1"/>
  <c r="AN111" i="10"/>
  <c r="AP111" i="10" s="1"/>
  <c r="AR111" i="10" s="1"/>
  <c r="AO147" i="10"/>
  <c r="AQ147" i="10" s="1"/>
  <c r="AS147" i="10" s="1"/>
  <c r="AN147" i="10"/>
  <c r="AP147" i="10" s="1"/>
  <c r="AR147" i="10" s="1"/>
  <c r="AO223" i="10"/>
  <c r="AQ223" i="10" s="1"/>
  <c r="AS223" i="10" s="1"/>
  <c r="AN223" i="10"/>
  <c r="AP223" i="10" s="1"/>
  <c r="AR223" i="10" s="1"/>
  <c r="AO235" i="10"/>
  <c r="AQ235" i="10" s="1"/>
  <c r="AS235" i="10" s="1"/>
  <c r="AN235" i="10"/>
  <c r="AP235" i="10" s="1"/>
  <c r="AR235" i="10" s="1"/>
  <c r="AO131" i="10"/>
  <c r="AQ131" i="10" s="1"/>
  <c r="AS131" i="10" s="1"/>
  <c r="AN131" i="10"/>
  <c r="AP131" i="10" s="1"/>
  <c r="AR131" i="10" s="1"/>
  <c r="AO175" i="10"/>
  <c r="AQ175" i="10" s="1"/>
  <c r="AS175" i="10" s="1"/>
  <c r="AN175" i="10"/>
  <c r="AP175" i="10" s="1"/>
  <c r="AR175" i="10" s="1"/>
  <c r="AO119" i="10"/>
  <c r="AQ119" i="10" s="1"/>
  <c r="AS119" i="10" s="1"/>
  <c r="AN119" i="10"/>
  <c r="AP119" i="10" s="1"/>
  <c r="AR119" i="10" s="1"/>
  <c r="AO13" i="10"/>
  <c r="AQ13" i="10" s="1"/>
  <c r="AN14" i="10"/>
  <c r="AP14" i="10" s="1"/>
  <c r="AO11" i="10"/>
  <c r="AQ11" i="10" s="1"/>
  <c r="AS11" i="10" s="1"/>
  <c r="AN11" i="10"/>
  <c r="AP11" i="10" s="1"/>
  <c r="AN13" i="10"/>
  <c r="AP13" i="10" s="1"/>
  <c r="AO14" i="10"/>
  <c r="AQ14" i="10" s="1"/>
  <c r="AT55" i="10"/>
  <c r="AU55" i="10" s="1"/>
  <c r="BC9" i="12"/>
  <c r="BE9" i="12" s="1"/>
  <c r="BD7" i="12"/>
  <c r="BF7" i="12" s="1"/>
  <c r="BH7" i="12" s="1"/>
  <c r="AO211" i="10"/>
  <c r="AQ211" i="10" s="1"/>
  <c r="AS211" i="10" s="1"/>
  <c r="AN211" i="10"/>
  <c r="AP211" i="10" s="1"/>
  <c r="AR211" i="10" s="1"/>
  <c r="AN239" i="10"/>
  <c r="AP239" i="10" s="1"/>
  <c r="AR239" i="10" s="1"/>
  <c r="AO239" i="10"/>
  <c r="AQ239" i="10" s="1"/>
  <c r="AS239" i="10" s="1"/>
  <c r="AN191" i="10"/>
  <c r="AP191" i="10" s="1"/>
  <c r="AR191" i="10" s="1"/>
  <c r="AO191" i="10"/>
  <c r="AQ191" i="10" s="1"/>
  <c r="AS191" i="10" s="1"/>
  <c r="AN103" i="10"/>
  <c r="AP103" i="10" s="1"/>
  <c r="AR103" i="10" s="1"/>
  <c r="AO103" i="10"/>
  <c r="AQ103" i="10" s="1"/>
  <c r="AS103" i="10" s="1"/>
  <c r="AN39" i="10"/>
  <c r="AP39" i="10" s="1"/>
  <c r="AR39" i="10" s="1"/>
  <c r="AO39" i="10"/>
  <c r="AQ39" i="10" s="1"/>
  <c r="AS39" i="10" s="1"/>
  <c r="AN151" i="10"/>
  <c r="AP151" i="10" s="1"/>
  <c r="AR151" i="10" s="1"/>
  <c r="AO151" i="10"/>
  <c r="AQ151" i="10" s="1"/>
  <c r="AS151" i="10" s="1"/>
  <c r="AO63" i="10"/>
  <c r="AQ63" i="10" s="1"/>
  <c r="AS63" i="10" s="1"/>
  <c r="AN63" i="10"/>
  <c r="AP63" i="10" s="1"/>
  <c r="AR63" i="10" s="1"/>
  <c r="AO67" i="10"/>
  <c r="AQ67" i="10" s="1"/>
  <c r="AS67" i="10" s="1"/>
  <c r="AN67" i="10"/>
  <c r="AP67" i="10" s="1"/>
  <c r="AR67" i="10" s="1"/>
  <c r="AN179" i="10"/>
  <c r="AP179" i="10" s="1"/>
  <c r="AR179" i="10" s="1"/>
  <c r="AO179" i="10"/>
  <c r="AQ179" i="10" s="1"/>
  <c r="AS179" i="10" s="1"/>
  <c r="AT115" i="10"/>
  <c r="AU115" i="10" s="1"/>
  <c r="AN135" i="10"/>
  <c r="AP135" i="10" s="1"/>
  <c r="AR135" i="10" s="1"/>
  <c r="AO135" i="10"/>
  <c r="AQ135" i="10" s="1"/>
  <c r="AS135" i="10" s="1"/>
  <c r="AN59" i="10"/>
  <c r="AP59" i="10" s="1"/>
  <c r="AR59" i="10" s="1"/>
  <c r="AO59" i="10"/>
  <c r="AQ59" i="10" s="1"/>
  <c r="AS59" i="10" s="1"/>
  <c r="AN123" i="10"/>
  <c r="AP123" i="10" s="1"/>
  <c r="AR123" i="10" s="1"/>
  <c r="AO123" i="10"/>
  <c r="AQ123" i="10" s="1"/>
  <c r="AS123" i="10" s="1"/>
  <c r="AN195" i="10"/>
  <c r="AP195" i="10" s="1"/>
  <c r="AR195" i="10" s="1"/>
  <c r="AO195" i="10"/>
  <c r="AQ195" i="10" s="1"/>
  <c r="AS195" i="10" s="1"/>
  <c r="AO199" i="10"/>
  <c r="AQ199" i="10" s="1"/>
  <c r="AS199" i="10" s="1"/>
  <c r="AN199" i="10"/>
  <c r="AP199" i="10" s="1"/>
  <c r="AR199" i="10" s="1"/>
  <c r="AO203" i="10"/>
  <c r="AQ203" i="10" s="1"/>
  <c r="AS203" i="10" s="1"/>
  <c r="AN203" i="10"/>
  <c r="AP203" i="10" s="1"/>
  <c r="AR203" i="10" s="1"/>
  <c r="AN8" i="10"/>
  <c r="AP8" i="10" s="1"/>
  <c r="AO7" i="10"/>
  <c r="AQ7" i="10" s="1"/>
  <c r="AS7" i="10" s="1"/>
  <c r="AN9" i="10"/>
  <c r="AP9" i="10" s="1"/>
  <c r="AN7" i="10"/>
  <c r="AP7" i="10" s="1"/>
  <c r="AO8" i="10"/>
  <c r="AQ8" i="10" s="1"/>
  <c r="AO9" i="10"/>
  <c r="AQ9" i="10" s="1"/>
  <c r="AO219" i="10"/>
  <c r="AQ219" i="10" s="1"/>
  <c r="AS219" i="10" s="1"/>
  <c r="AN219" i="10"/>
  <c r="AP219" i="10" s="1"/>
  <c r="AR219" i="10" s="1"/>
  <c r="AN163" i="10"/>
  <c r="AP163" i="10" s="1"/>
  <c r="AR163" i="10" s="1"/>
  <c r="AO163" i="10"/>
  <c r="AQ163" i="10" s="1"/>
  <c r="AS163" i="10" s="1"/>
  <c r="AN215" i="10"/>
  <c r="AP215" i="10" s="1"/>
  <c r="AR215" i="10" s="1"/>
  <c r="AO215" i="10"/>
  <c r="AQ215" i="10" s="1"/>
  <c r="AS215" i="10" s="1"/>
  <c r="AO83" i="10"/>
  <c r="AQ83" i="10" s="1"/>
  <c r="AS83" i="10" s="1"/>
  <c r="AN83" i="10"/>
  <c r="AP83" i="10" s="1"/>
  <c r="AR83" i="10" s="1"/>
  <c r="AO51" i="10"/>
  <c r="AQ51" i="10" s="1"/>
  <c r="AS51" i="10" s="1"/>
  <c r="AN51" i="10"/>
  <c r="AP51" i="10" s="1"/>
  <c r="AR51" i="10" s="1"/>
  <c r="AO21" i="10"/>
  <c r="AQ21" i="10" s="1"/>
  <c r="AN17" i="10"/>
  <c r="AP17" i="10" s="1"/>
  <c r="AN22" i="10"/>
  <c r="AP22" i="10" s="1"/>
  <c r="AN16" i="10"/>
  <c r="AP16" i="10" s="1"/>
  <c r="AN18" i="10"/>
  <c r="AP18" i="10" s="1"/>
  <c r="AN20" i="10"/>
  <c r="AP20" i="10" s="1"/>
  <c r="AO20" i="10"/>
  <c r="AQ20" i="10" s="1"/>
  <c r="AN21" i="10"/>
  <c r="AP21" i="10" s="1"/>
  <c r="AO18" i="10"/>
  <c r="AQ18" i="10" s="1"/>
  <c r="AO17" i="10"/>
  <c r="AQ17" i="10" s="1"/>
  <c r="AO16" i="10"/>
  <c r="AQ16" i="10" s="1"/>
  <c r="AN19" i="10"/>
  <c r="AP19" i="10" s="1"/>
  <c r="AN87" i="10"/>
  <c r="AP87" i="10" s="1"/>
  <c r="AR87" i="10" s="1"/>
  <c r="AO87" i="10"/>
  <c r="AQ87" i="10" s="1"/>
  <c r="AS87" i="10" s="1"/>
  <c r="AN27" i="10"/>
  <c r="AP27" i="10" s="1"/>
  <c r="AR27" i="10" s="1"/>
  <c r="AO27" i="10"/>
  <c r="AQ27" i="10" s="1"/>
  <c r="AS27" i="10" s="1"/>
  <c r="AO139" i="10"/>
  <c r="AQ139" i="10" s="1"/>
  <c r="AS139" i="10" s="1"/>
  <c r="AN139" i="10"/>
  <c r="AP139" i="10" s="1"/>
  <c r="AR139" i="10" s="1"/>
  <c r="AO143" i="10"/>
  <c r="AQ143" i="10" s="1"/>
  <c r="AS143" i="10" s="1"/>
  <c r="AN143" i="10"/>
  <c r="AP143" i="10" s="1"/>
  <c r="AR143" i="10" s="1"/>
  <c r="AT23" i="10"/>
  <c r="AU23" i="10" s="1"/>
  <c r="AO171" i="10"/>
  <c r="AQ171" i="10" s="1"/>
  <c r="AS171" i="10" s="1"/>
  <c r="AN171" i="10"/>
  <c r="AP171" i="10" s="1"/>
  <c r="AR171" i="10" s="1"/>
  <c r="AO187" i="10"/>
  <c r="AQ187" i="10" s="1"/>
  <c r="AS187" i="10" s="1"/>
  <c r="AN187" i="10"/>
  <c r="AP187" i="10" s="1"/>
  <c r="AR187" i="10" s="1"/>
  <c r="AO159" i="10"/>
  <c r="AQ159" i="10" s="1"/>
  <c r="AS159" i="10" s="1"/>
  <c r="AN159" i="10"/>
  <c r="AP159" i="10" s="1"/>
  <c r="AR159" i="10" s="1"/>
  <c r="BD14" i="12"/>
  <c r="BF14" i="12" s="1"/>
  <c r="BC14" i="12"/>
  <c r="BE14" i="12" s="1"/>
  <c r="BD101" i="12"/>
  <c r="BF101" i="12" s="1"/>
  <c r="BD97" i="12"/>
  <c r="BF97" i="12" s="1"/>
  <c r="BH97" i="12" s="1"/>
  <c r="BC99" i="12"/>
  <c r="BE99" i="12" s="1"/>
  <c r="BD100" i="12"/>
  <c r="BF100" i="12" s="1"/>
  <c r="BC97" i="12"/>
  <c r="BE97" i="12" s="1"/>
  <c r="BG97" i="12" s="1"/>
  <c r="BC102" i="12"/>
  <c r="BE102" i="12" s="1"/>
  <c r="BC34" i="12"/>
  <c r="BE34" i="12" s="1"/>
  <c r="BD36" i="12"/>
  <c r="BF36" i="12" s="1"/>
  <c r="BC33" i="12"/>
  <c r="BE33" i="12" s="1"/>
  <c r="BC36" i="12"/>
  <c r="BE36" i="12" s="1"/>
  <c r="BD33" i="12"/>
  <c r="BF33" i="12" s="1"/>
  <c r="BC35" i="12"/>
  <c r="BE35" i="12" s="1"/>
  <c r="BD34" i="12"/>
  <c r="BF34" i="12" s="1"/>
  <c r="BD35" i="12"/>
  <c r="BF35" i="12" s="1"/>
  <c r="BC15" i="12"/>
  <c r="BE15" i="12" s="1"/>
  <c r="BC17" i="12"/>
  <c r="BE17" i="12" s="1"/>
  <c r="BC18" i="12"/>
  <c r="BE18" i="12" s="1"/>
  <c r="BD16" i="12"/>
  <c r="BF16" i="12" s="1"/>
  <c r="BD17" i="12"/>
  <c r="BF17" i="12" s="1"/>
  <c r="BD13" i="12"/>
  <c r="BF13" i="12" s="1"/>
  <c r="BH13" i="12" s="1"/>
  <c r="BD32" i="12"/>
  <c r="BF32" i="12" s="1"/>
  <c r="BD31" i="12"/>
  <c r="BF31" i="12" s="1"/>
  <c r="BH31" i="12" s="1"/>
  <c r="BC31" i="12"/>
  <c r="BE31" i="12" s="1"/>
  <c r="BG31" i="12" s="1"/>
  <c r="BD15" i="12"/>
  <c r="BF15" i="12" s="1"/>
  <c r="BC16" i="12"/>
  <c r="BE16" i="12" s="1"/>
  <c r="BC13" i="12"/>
  <c r="BE13" i="12" s="1"/>
  <c r="BG13" i="12" s="1"/>
  <c r="BC20" i="12"/>
  <c r="BE20" i="12" s="1"/>
  <c r="BC23" i="12"/>
  <c r="BE23" i="12" s="1"/>
  <c r="BD24" i="12"/>
  <c r="BF24" i="12" s="1"/>
  <c r="BD23" i="12"/>
  <c r="BF23" i="12" s="1"/>
  <c r="BC22" i="12"/>
  <c r="BE22" i="12" s="1"/>
  <c r="BD20" i="12"/>
  <c r="BF20" i="12" s="1"/>
  <c r="BC19" i="12"/>
  <c r="BE19" i="12" s="1"/>
  <c r="BG19" i="12" s="1"/>
  <c r="BC21" i="12"/>
  <c r="BE21" i="12" s="1"/>
  <c r="BD19" i="12"/>
  <c r="BF19" i="12" s="1"/>
  <c r="BH19" i="12" s="1"/>
  <c r="BC24" i="12"/>
  <c r="BE24" i="12" s="1"/>
  <c r="BD21" i="12"/>
  <c r="BF21" i="12" s="1"/>
  <c r="BD22" i="12"/>
  <c r="BF22" i="12" s="1"/>
  <c r="BC57" i="12"/>
  <c r="BE57" i="12" s="1"/>
  <c r="BC55" i="12"/>
  <c r="BE55" i="12" s="1"/>
  <c r="BG55" i="12" s="1"/>
  <c r="BC58" i="12"/>
  <c r="BE58" i="12" s="1"/>
  <c r="BD56" i="12"/>
  <c r="BF56" i="12" s="1"/>
  <c r="BD59" i="12"/>
  <c r="BF59" i="12" s="1"/>
  <c r="BC60" i="12"/>
  <c r="BE60" i="12" s="1"/>
  <c r="BC56" i="12"/>
  <c r="BE56" i="12" s="1"/>
  <c r="BC59" i="12"/>
  <c r="BE59" i="12" s="1"/>
  <c r="BD57" i="12"/>
  <c r="BF57" i="12" s="1"/>
  <c r="BD58" i="12"/>
  <c r="BF58" i="12" s="1"/>
  <c r="BD60" i="12"/>
  <c r="BF60" i="12" s="1"/>
  <c r="BD55" i="12"/>
  <c r="BF55" i="12" s="1"/>
  <c r="BH55" i="12" s="1"/>
  <c r="BC49" i="12"/>
  <c r="BE49" i="12" s="1"/>
  <c r="BG49" i="12" s="1"/>
  <c r="BC50" i="12"/>
  <c r="BE50" i="12" s="1"/>
  <c r="BC53" i="12"/>
  <c r="BE53" i="12" s="1"/>
  <c r="BC54" i="12"/>
  <c r="BE54" i="12" s="1"/>
  <c r="BC52" i="12"/>
  <c r="BE52" i="12" s="1"/>
  <c r="BC51" i="12"/>
  <c r="BE51" i="12" s="1"/>
  <c r="BD51" i="12"/>
  <c r="BF51" i="12" s="1"/>
  <c r="BD53" i="12"/>
  <c r="BF53" i="12" s="1"/>
  <c r="BD54" i="12"/>
  <c r="BF54" i="12" s="1"/>
  <c r="BD49" i="12"/>
  <c r="BF49" i="12" s="1"/>
  <c r="BH49" i="12" s="1"/>
  <c r="BD50" i="12"/>
  <c r="BF50" i="12" s="1"/>
  <c r="BD52" i="12"/>
  <c r="BF52" i="12" s="1"/>
  <c r="BD81" i="12"/>
  <c r="BF81" i="12" s="1"/>
  <c r="BD82" i="12"/>
  <c r="BF82" i="12" s="1"/>
  <c r="BD84" i="12"/>
  <c r="BF84" i="12" s="1"/>
  <c r="BD79" i="12"/>
  <c r="BF79" i="12" s="1"/>
  <c r="BH79" i="12" s="1"/>
  <c r="BD80" i="12"/>
  <c r="BF80" i="12" s="1"/>
  <c r="BD83" i="12"/>
  <c r="BF83" i="12" s="1"/>
  <c r="BC83" i="12"/>
  <c r="BE83" i="12" s="1"/>
  <c r="BC79" i="12"/>
  <c r="BE79" i="12" s="1"/>
  <c r="BG79" i="12" s="1"/>
  <c r="BC82" i="12"/>
  <c r="BE82" i="12" s="1"/>
  <c r="BC81" i="12"/>
  <c r="BE81" i="12" s="1"/>
  <c r="BC84" i="12"/>
  <c r="BE84" i="12" s="1"/>
  <c r="BC80" i="12"/>
  <c r="BE80" i="12" s="1"/>
  <c r="BD107" i="12"/>
  <c r="BF107" i="12" s="1"/>
  <c r="BD105" i="12"/>
  <c r="BF105" i="12" s="1"/>
  <c r="BC107" i="12"/>
  <c r="BE107" i="12" s="1"/>
  <c r="BC103" i="12"/>
  <c r="BE103" i="12" s="1"/>
  <c r="BG103" i="12" s="1"/>
  <c r="BD106" i="12"/>
  <c r="BF106" i="12" s="1"/>
  <c r="BC105" i="12"/>
  <c r="BE105" i="12" s="1"/>
  <c r="BD104" i="12"/>
  <c r="BF104" i="12" s="1"/>
  <c r="BD108" i="12"/>
  <c r="BF108" i="12" s="1"/>
  <c r="BC104" i="12"/>
  <c r="BE104" i="12" s="1"/>
  <c r="BD103" i="12"/>
  <c r="BF103" i="12" s="1"/>
  <c r="BH103" i="12" s="1"/>
  <c r="BC108" i="12"/>
  <c r="BE108" i="12" s="1"/>
  <c r="BC106" i="12"/>
  <c r="BE106" i="12" s="1"/>
  <c r="BD77" i="12"/>
  <c r="BF77" i="12" s="1"/>
  <c r="BD74" i="12"/>
  <c r="BF74" i="12" s="1"/>
  <c r="BD76" i="12"/>
  <c r="BF76" i="12" s="1"/>
  <c r="BC78" i="12"/>
  <c r="BE78" i="12" s="1"/>
  <c r="BD78" i="12"/>
  <c r="BF78" i="12" s="1"/>
  <c r="BC73" i="12"/>
  <c r="BE73" i="12" s="1"/>
  <c r="BG73" i="12" s="1"/>
  <c r="BC75" i="12"/>
  <c r="BE75" i="12" s="1"/>
  <c r="BC76" i="12"/>
  <c r="BE76" i="12" s="1"/>
  <c r="BD73" i="12"/>
  <c r="BF73" i="12" s="1"/>
  <c r="BH73" i="12" s="1"/>
  <c r="BC74" i="12"/>
  <c r="BE74" i="12" s="1"/>
  <c r="BD75" i="12"/>
  <c r="BF75" i="12" s="1"/>
  <c r="BC77" i="12"/>
  <c r="BE77" i="12" s="1"/>
  <c r="BD95" i="12"/>
  <c r="BF95" i="12" s="1"/>
  <c r="BD93" i="12"/>
  <c r="BF93" i="12" s="1"/>
  <c r="BD96" i="12"/>
  <c r="BF96" i="12" s="1"/>
  <c r="BD91" i="12"/>
  <c r="BF91" i="12" s="1"/>
  <c r="BH91" i="12" s="1"/>
  <c r="BC96" i="12"/>
  <c r="BE96" i="12" s="1"/>
  <c r="BD94" i="12"/>
  <c r="BF94" i="12" s="1"/>
  <c r="BC94" i="12"/>
  <c r="BE94" i="12" s="1"/>
  <c r="BC91" i="12"/>
  <c r="BE91" i="12" s="1"/>
  <c r="BG91" i="12" s="1"/>
  <c r="BD92" i="12"/>
  <c r="BF92" i="12" s="1"/>
  <c r="BC93" i="12"/>
  <c r="BE93" i="12" s="1"/>
  <c r="BC92" i="12"/>
  <c r="BE92" i="12" s="1"/>
  <c r="BC95" i="12"/>
  <c r="BE95" i="12" s="1"/>
  <c r="BC70" i="12"/>
  <c r="BE70" i="12" s="1"/>
  <c r="BC67" i="12"/>
  <c r="BE67" i="12" s="1"/>
  <c r="BG67" i="12" s="1"/>
  <c r="BC72" i="12"/>
  <c r="BE72" i="12" s="1"/>
  <c r="BC71" i="12"/>
  <c r="BE71" i="12" s="1"/>
  <c r="BC69" i="12"/>
  <c r="BE69" i="12" s="1"/>
  <c r="BC68" i="12"/>
  <c r="BE68" i="12" s="1"/>
  <c r="BD68" i="12"/>
  <c r="BF68" i="12" s="1"/>
  <c r="BD67" i="12"/>
  <c r="BF67" i="12" s="1"/>
  <c r="BH67" i="12" s="1"/>
  <c r="BD69" i="12"/>
  <c r="BF69" i="12" s="1"/>
  <c r="BD71" i="12"/>
  <c r="BF71" i="12" s="1"/>
  <c r="BD72" i="12"/>
  <c r="BF72" i="12" s="1"/>
  <c r="BD70" i="12"/>
  <c r="BF70" i="12" s="1"/>
  <c r="BD116" i="12"/>
  <c r="BF116" i="12" s="1"/>
  <c r="BD117" i="12"/>
  <c r="BF117" i="12" s="1"/>
  <c r="BD119" i="12"/>
  <c r="BF119" i="12" s="1"/>
  <c r="BC116" i="12"/>
  <c r="BE116" i="12" s="1"/>
  <c r="BC119" i="12"/>
  <c r="BE119" i="12" s="1"/>
  <c r="BC115" i="12"/>
  <c r="BE115" i="12" s="1"/>
  <c r="BG115" i="12" s="1"/>
  <c r="BD118" i="12"/>
  <c r="BF118" i="12" s="1"/>
  <c r="BC117" i="12"/>
  <c r="BE117" i="12" s="1"/>
  <c r="BC120" i="12"/>
  <c r="BE120" i="12" s="1"/>
  <c r="BD120" i="12"/>
  <c r="BF120" i="12" s="1"/>
  <c r="BD115" i="12"/>
  <c r="BF115" i="12" s="1"/>
  <c r="BH115" i="12" s="1"/>
  <c r="BC118" i="12"/>
  <c r="BE118" i="12" s="1"/>
  <c r="BD126" i="12"/>
  <c r="BF126" i="12" s="1"/>
  <c r="BD121" i="12"/>
  <c r="BF121" i="12" s="1"/>
  <c r="BH121" i="12" s="1"/>
  <c r="BD123" i="12"/>
  <c r="BF123" i="12" s="1"/>
  <c r="BD125" i="12"/>
  <c r="BF125" i="12" s="1"/>
  <c r="BD122" i="12"/>
  <c r="BF122" i="12" s="1"/>
  <c r="BD124" i="12"/>
  <c r="BF124" i="12" s="1"/>
  <c r="BC124" i="12"/>
  <c r="BE124" i="12" s="1"/>
  <c r="BC126" i="12"/>
  <c r="BE126" i="12" s="1"/>
  <c r="BC123" i="12"/>
  <c r="BE123" i="12" s="1"/>
  <c r="BC122" i="12"/>
  <c r="BE122" i="12" s="1"/>
  <c r="BC125" i="12"/>
  <c r="BE125" i="12" s="1"/>
  <c r="BC121" i="12"/>
  <c r="BE121" i="12" s="1"/>
  <c r="BG121" i="12" s="1"/>
  <c r="BD110" i="12"/>
  <c r="BF110" i="12" s="1"/>
  <c r="BD112" i="12"/>
  <c r="BF112" i="12" s="1"/>
  <c r="BD109" i="12"/>
  <c r="BF109" i="12" s="1"/>
  <c r="BH109" i="12" s="1"/>
  <c r="BC110" i="12"/>
  <c r="BE110" i="12" s="1"/>
  <c r="BC111" i="12"/>
  <c r="BE111" i="12" s="1"/>
  <c r="BD111" i="12"/>
  <c r="BF111" i="12" s="1"/>
  <c r="BC109" i="12"/>
  <c r="BE109" i="12" s="1"/>
  <c r="BG109" i="12" s="1"/>
  <c r="BD114" i="12"/>
  <c r="BF114" i="12" s="1"/>
  <c r="BC114" i="12"/>
  <c r="BE114" i="12" s="1"/>
  <c r="BC113" i="12"/>
  <c r="BE113" i="12" s="1"/>
  <c r="BD113" i="12"/>
  <c r="BF113" i="12" s="1"/>
  <c r="BC112" i="12"/>
  <c r="BE112" i="12" s="1"/>
  <c r="BC45" i="12"/>
  <c r="BE45" i="12" s="1"/>
  <c r="BC47" i="12"/>
  <c r="BE47" i="12" s="1"/>
  <c r="BC48" i="12"/>
  <c r="BE48" i="12" s="1"/>
  <c r="BC43" i="12"/>
  <c r="BE43" i="12" s="1"/>
  <c r="BG43" i="12" s="1"/>
  <c r="BC46" i="12"/>
  <c r="BE46" i="12" s="1"/>
  <c r="BC44" i="12"/>
  <c r="BE44" i="12" s="1"/>
  <c r="BD45" i="12"/>
  <c r="BF45" i="12" s="1"/>
  <c r="BD46" i="12"/>
  <c r="BF46" i="12" s="1"/>
  <c r="BD48" i="12"/>
  <c r="BF48" i="12" s="1"/>
  <c r="BD47" i="12"/>
  <c r="BF47" i="12" s="1"/>
  <c r="BD44" i="12"/>
  <c r="BF44" i="12" s="1"/>
  <c r="BD43" i="12"/>
  <c r="BF43" i="12" s="1"/>
  <c r="BH43" i="12" s="1"/>
  <c r="BC29" i="12"/>
  <c r="BE29" i="12" s="1"/>
  <c r="BC25" i="12"/>
  <c r="BE25" i="12" s="1"/>
  <c r="BG25" i="12" s="1"/>
  <c r="BC30" i="12"/>
  <c r="BE30" i="12" s="1"/>
  <c r="BC28" i="12"/>
  <c r="BE28" i="12" s="1"/>
  <c r="BC26" i="12"/>
  <c r="BE26" i="12" s="1"/>
  <c r="BC27" i="12"/>
  <c r="BE27" i="12" s="1"/>
  <c r="BD27" i="12"/>
  <c r="BF27" i="12" s="1"/>
  <c r="BD29" i="12"/>
  <c r="BF29" i="12" s="1"/>
  <c r="BD30" i="12"/>
  <c r="BF30" i="12" s="1"/>
  <c r="BD25" i="12"/>
  <c r="BF25" i="12" s="1"/>
  <c r="BH25" i="12" s="1"/>
  <c r="BD26" i="12"/>
  <c r="BF26" i="12" s="1"/>
  <c r="BD28" i="12"/>
  <c r="BF28" i="12" s="1"/>
  <c r="BD87" i="12"/>
  <c r="BF87" i="12" s="1"/>
  <c r="BD89" i="12"/>
  <c r="BF89" i="12" s="1"/>
  <c r="BC85" i="12"/>
  <c r="BE85" i="12" s="1"/>
  <c r="BG85" i="12" s="1"/>
  <c r="BC86" i="12"/>
  <c r="BE86" i="12" s="1"/>
  <c r="BD90" i="12"/>
  <c r="BF90" i="12" s="1"/>
  <c r="BC89" i="12"/>
  <c r="BE89" i="12" s="1"/>
  <c r="BD85" i="12"/>
  <c r="BF85" i="12" s="1"/>
  <c r="BH85" i="12" s="1"/>
  <c r="BD86" i="12"/>
  <c r="BF86" i="12" s="1"/>
  <c r="BC87" i="12"/>
  <c r="BE87" i="12" s="1"/>
  <c r="BD88" i="12"/>
  <c r="BF88" i="12" s="1"/>
  <c r="BC88" i="12"/>
  <c r="BE88" i="12" s="1"/>
  <c r="BC90" i="12"/>
  <c r="BE90" i="12" s="1"/>
  <c r="BC63" i="12"/>
  <c r="BE63" i="12" s="1"/>
  <c r="BC65" i="12"/>
  <c r="BE65" i="12" s="1"/>
  <c r="BC61" i="12"/>
  <c r="BE61" i="12" s="1"/>
  <c r="BG61" i="12" s="1"/>
  <c r="BC66" i="12"/>
  <c r="BE66" i="12" s="1"/>
  <c r="BC64" i="12"/>
  <c r="BE64" i="12" s="1"/>
  <c r="BC62" i="12"/>
  <c r="BE62" i="12" s="1"/>
  <c r="BD61" i="12"/>
  <c r="BF61" i="12" s="1"/>
  <c r="BH61" i="12" s="1"/>
  <c r="BD66" i="12"/>
  <c r="BF66" i="12" s="1"/>
  <c r="BD64" i="12"/>
  <c r="BF64" i="12" s="1"/>
  <c r="BD63" i="12"/>
  <c r="BF63" i="12" s="1"/>
  <c r="BD65" i="12"/>
  <c r="BF65" i="12" s="1"/>
  <c r="BD62" i="12"/>
  <c r="BF62" i="12" s="1"/>
  <c r="BC42" i="12"/>
  <c r="BE42" i="12" s="1"/>
  <c r="BC39" i="12"/>
  <c r="BE39" i="12" s="1"/>
  <c r="BC37" i="12"/>
  <c r="BE37" i="12" s="1"/>
  <c r="BG37" i="12" s="1"/>
  <c r="BC41" i="12"/>
  <c r="BE41" i="12" s="1"/>
  <c r="BC38" i="12"/>
  <c r="BE38" i="12" s="1"/>
  <c r="BD40" i="12"/>
  <c r="BF40" i="12" s="1"/>
  <c r="BC40" i="12"/>
  <c r="BE40" i="12" s="1"/>
  <c r="BD42" i="12"/>
  <c r="BF42" i="12" s="1"/>
  <c r="BD41" i="12"/>
  <c r="BF41" i="12" s="1"/>
  <c r="BD39" i="12"/>
  <c r="BF39" i="12" s="1"/>
  <c r="BD37" i="12"/>
  <c r="BF37" i="12" s="1"/>
  <c r="BH37" i="12" s="1"/>
  <c r="BD38" i="12"/>
  <c r="BF38" i="12" s="1"/>
  <c r="BI37" i="12" l="1"/>
  <c r="AT51" i="10"/>
  <c r="AU51" i="10" s="1"/>
  <c r="BI43" i="12"/>
  <c r="AT219" i="10"/>
  <c r="AU219" i="10" s="1"/>
  <c r="AT171" i="10"/>
  <c r="AU171" i="10" s="1"/>
  <c r="AT203" i="10"/>
  <c r="AU203" i="10" s="1"/>
  <c r="AT67" i="10"/>
  <c r="AU67" i="10" s="1"/>
  <c r="AT191" i="10"/>
  <c r="AU191" i="10" s="1"/>
  <c r="AT119" i="10"/>
  <c r="AU119" i="10" s="1"/>
  <c r="AT223" i="10"/>
  <c r="AU223" i="10" s="1"/>
  <c r="AT247" i="10"/>
  <c r="AU247" i="10" s="1"/>
  <c r="AT135" i="10"/>
  <c r="AU135" i="10" s="1"/>
  <c r="AT159" i="10"/>
  <c r="AU159" i="10" s="1"/>
  <c r="AS16" i="10"/>
  <c r="AT179" i="10"/>
  <c r="AU179" i="10" s="1"/>
  <c r="AT39" i="10"/>
  <c r="AU39" i="10" s="1"/>
  <c r="AT123" i="10"/>
  <c r="AU123" i="10" s="1"/>
  <c r="BI85" i="12"/>
  <c r="AT143" i="10"/>
  <c r="AU143" i="10" s="1"/>
  <c r="AR7" i="10"/>
  <c r="AT7" i="10" s="1"/>
  <c r="AU7" i="10" s="1"/>
  <c r="AR11" i="10"/>
  <c r="AT11" i="10" s="1"/>
  <c r="AU11" i="10" s="1"/>
  <c r="AT131" i="10"/>
  <c r="AU131" i="10" s="1"/>
  <c r="AT111" i="10"/>
  <c r="AU111" i="10" s="1"/>
  <c r="AT139" i="10"/>
  <c r="AU139" i="10" s="1"/>
  <c r="AT107" i="10"/>
  <c r="AU107" i="10" s="1"/>
  <c r="AT83" i="10"/>
  <c r="AU83" i="10" s="1"/>
  <c r="AT175" i="10"/>
  <c r="AU175" i="10" s="1"/>
  <c r="AT91" i="10"/>
  <c r="AU91" i="10" s="1"/>
  <c r="AT59" i="10"/>
  <c r="AU59" i="10" s="1"/>
  <c r="AT199" i="10"/>
  <c r="AU199" i="10" s="1"/>
  <c r="AT151" i="10"/>
  <c r="AU151" i="10" s="1"/>
  <c r="AT103" i="10"/>
  <c r="AU103" i="10" s="1"/>
  <c r="AT239" i="10"/>
  <c r="AU239" i="10" s="1"/>
  <c r="AT235" i="10"/>
  <c r="AU235" i="10" s="1"/>
  <c r="AT147" i="10"/>
  <c r="AU147" i="10" s="1"/>
  <c r="AT243" i="10"/>
  <c r="AU243" i="10" s="1"/>
  <c r="AR16" i="10"/>
  <c r="AT27" i="10"/>
  <c r="AU27" i="10" s="1"/>
  <c r="AT215" i="10"/>
  <c r="AU215" i="10" s="1"/>
  <c r="AT195" i="10"/>
  <c r="AU195" i="10" s="1"/>
  <c r="AT207" i="10"/>
  <c r="AU207" i="10" s="1"/>
  <c r="AT187" i="10"/>
  <c r="AU187" i="10" s="1"/>
  <c r="AT87" i="10"/>
  <c r="AU87" i="10" s="1"/>
  <c r="AT163" i="10"/>
  <c r="AU163" i="10" s="1"/>
  <c r="AT63" i="10"/>
  <c r="AU63" i="10" s="1"/>
  <c r="AT211" i="10"/>
  <c r="AU211" i="10" s="1"/>
  <c r="BI97" i="12"/>
  <c r="BI61" i="12"/>
  <c r="BI31" i="12"/>
  <c r="BI103" i="12"/>
  <c r="BI121" i="12"/>
  <c r="BI73" i="12"/>
  <c r="BI13" i="12"/>
  <c r="BI49" i="12"/>
  <c r="BI7" i="12"/>
  <c r="BI79" i="12"/>
  <c r="BI109" i="12"/>
  <c r="BI115" i="12"/>
  <c r="BI67" i="12"/>
  <c r="BI91" i="12"/>
  <c r="BI55" i="12"/>
  <c r="BI25" i="12"/>
  <c r="BI19" i="12"/>
  <c r="AT16" i="10" l="1"/>
  <c r="AU16" i="10" s="1"/>
</calcChain>
</file>

<file path=xl/comments1.xml><?xml version="1.0" encoding="utf-8"?>
<comments xmlns="http://schemas.openxmlformats.org/spreadsheetml/2006/main">
  <authors>
    <author>DIGITAL EXITO</author>
  </authors>
  <commentList>
    <comment ref="O6" authorId="0" shapeId="0">
      <text>
        <r>
          <rPr>
            <b/>
            <sz val="9"/>
            <color indexed="81"/>
            <rFont val="Tahoma"/>
            <family val="2"/>
          </rPr>
          <t>MJD:</t>
        </r>
        <r>
          <rPr>
            <sz val="9"/>
            <color indexed="81"/>
            <rFont val="Tahoma"/>
            <family val="2"/>
          </rPr>
          <t xml:space="preserve">
Para una CORRECTA descripción del Control, remitirse a la Hoja CONTROLES</t>
        </r>
      </text>
    </comment>
  </commentList>
</comments>
</file>

<file path=xl/comments2.xml><?xml version="1.0" encoding="utf-8"?>
<comments xmlns="http://schemas.openxmlformats.org/spreadsheetml/2006/main">
  <authors>
    <author>DIGITAL EXITO</author>
  </authors>
  <commentList>
    <comment ref="AG6" authorId="0" shapeId="0">
      <text>
        <r>
          <rPr>
            <b/>
            <sz val="9"/>
            <color rgb="FF000000"/>
            <rFont val="Tahoma"/>
            <family val="2"/>
          </rPr>
          <t xml:space="preserve">MJD:
</t>
        </r>
        <r>
          <rPr>
            <b/>
            <sz val="9"/>
            <color rgb="FF000000"/>
            <rFont val="Tahoma"/>
            <family val="2"/>
          </rPr>
          <t xml:space="preserve">
</t>
        </r>
        <r>
          <rPr>
            <sz val="9"/>
            <color rgb="FF000000"/>
            <rFont val="Tahoma"/>
            <family val="2"/>
          </rPr>
          <t>Para una CORRECTA descripción del Control, remitirse a la Hoja CONTROLES</t>
        </r>
      </text>
    </comment>
  </commentList>
</comments>
</file>

<file path=xl/comments3.xml><?xml version="1.0" encoding="utf-8"?>
<comments xmlns="http://schemas.openxmlformats.org/spreadsheetml/2006/main">
  <authors>
    <author>DIGITAL EXITO</author>
    <author>Usuario de Windows</author>
  </authors>
  <commentList>
    <comment ref="BJ4" authorId="0" shapeId="0">
      <text>
        <r>
          <rPr>
            <b/>
            <sz val="9"/>
            <color indexed="81"/>
            <rFont val="Tahoma"/>
            <family val="2"/>
          </rPr>
          <t>DIGITAL EXITO:</t>
        </r>
        <r>
          <rPr>
            <sz val="9"/>
            <color indexed="81"/>
            <rFont val="Tahoma"/>
            <family val="2"/>
          </rPr>
          <t xml:space="preserve">
Diligenciar cuando la medida de respuesta sea diferente a </t>
        </r>
        <r>
          <rPr>
            <b/>
            <i/>
            <sz val="14"/>
            <color indexed="81"/>
            <rFont val="Tahoma"/>
            <family val="2"/>
          </rPr>
          <t>Asumir el Riesgo</t>
        </r>
      </text>
    </comment>
    <comment ref="M6" authorId="1" shapeId="0">
      <text>
        <r>
          <rPr>
            <b/>
            <sz val="16"/>
            <color indexed="81"/>
            <rFont val="Tahoma"/>
            <family val="2"/>
          </rPr>
          <t xml:space="preserve">MJD:
</t>
        </r>
        <r>
          <rPr>
            <sz val="16"/>
            <color indexed="81"/>
            <rFont val="Tahoma"/>
            <family val="2"/>
          </rPr>
          <t>Remitirse a la pestaña Probabilidad Seguridad Informac</t>
        </r>
      </text>
    </comment>
    <comment ref="O6" authorId="1" shapeId="0">
      <text>
        <r>
          <rPr>
            <b/>
            <sz val="18"/>
            <color indexed="81"/>
            <rFont val="Tahoma"/>
            <family val="2"/>
          </rPr>
          <t>MJD:</t>
        </r>
        <r>
          <rPr>
            <sz val="18"/>
            <color indexed="81"/>
            <rFont val="Tahoma"/>
            <family val="2"/>
          </rPr>
          <t xml:space="preserve">
Remitirse a la Guía de Administración de Riesgos - G-MC-04 para la tabla de Impactos de Riesgos de Seguridad Digital</t>
        </r>
      </text>
    </comment>
    <comment ref="U6" authorId="0" shapeId="0">
      <text>
        <r>
          <rPr>
            <b/>
            <sz val="9"/>
            <color indexed="81"/>
            <rFont val="Tahoma"/>
            <family val="2"/>
          </rPr>
          <t>MJD:</t>
        </r>
        <r>
          <rPr>
            <sz val="9"/>
            <color indexed="81"/>
            <rFont val="Tahoma"/>
            <family val="2"/>
          </rPr>
          <t xml:space="preserve">
Para una CORRECTA descripción del Control, remitirse a la Hoja CONTROLES</t>
        </r>
      </text>
    </comment>
    <comment ref="BG6" authorId="1" shapeId="0">
      <text>
        <r>
          <rPr>
            <b/>
            <sz val="9"/>
            <color indexed="81"/>
            <rFont val="Tahoma"/>
            <family val="2"/>
          </rPr>
          <t xml:space="preserve">Ministerio de Justicia y del Derecho: </t>
        </r>
        <r>
          <rPr>
            <sz val="9"/>
            <color indexed="81"/>
            <rFont val="Tahoma"/>
            <family val="2"/>
          </rPr>
          <t>Revisar la pestaña de probabilidad de seg. De la información</t>
        </r>
        <r>
          <rPr>
            <sz val="9"/>
            <color indexed="81"/>
            <rFont val="Tahoma"/>
            <family val="2"/>
          </rPr>
          <t xml:space="preserve">
</t>
        </r>
      </text>
    </comment>
    <comment ref="BH6" authorId="1" shapeId="0">
      <text>
        <r>
          <rPr>
            <b/>
            <sz val="9"/>
            <color indexed="81"/>
            <rFont val="Tahoma"/>
            <family val="2"/>
          </rPr>
          <t>Ministerio de Justicia y del Derecho:</t>
        </r>
        <r>
          <rPr>
            <sz val="9"/>
            <color indexed="81"/>
            <rFont val="Tahoma"/>
            <family val="2"/>
          </rPr>
          <t xml:space="preserve">
Revisar Guía de  administración de riesgos del Ministerio de Justicia y del Derecho</t>
        </r>
      </text>
    </comment>
  </commentList>
</comments>
</file>

<file path=xl/sharedStrings.xml><?xml version="1.0" encoding="utf-8"?>
<sst xmlns="http://schemas.openxmlformats.org/spreadsheetml/2006/main" count="3366" uniqueCount="1206">
  <si>
    <t>Código: F-MC-G04-01
Versión: 6</t>
  </si>
  <si>
    <t>Herramienta de Administración de Riesgos</t>
  </si>
  <si>
    <t>IDENTIFICACIÓN DEL RIESGO</t>
  </si>
  <si>
    <t>ÁNALISIS DEL RIESGO</t>
  </si>
  <si>
    <t>EVALUACIÓN DEL RIESGO</t>
  </si>
  <si>
    <t>MEDIDAS DE RESPUESTA</t>
  </si>
  <si>
    <t>PLAN DE TRATAMIENTO</t>
  </si>
  <si>
    <t>MONITOREO
(líder del proceso)</t>
  </si>
  <si>
    <t>SEGUIMIENTO
Oficina de Control Interno</t>
  </si>
  <si>
    <t>Riesgo Inherente</t>
  </si>
  <si>
    <t>CONTROLES</t>
  </si>
  <si>
    <t>Diseño del Control</t>
  </si>
  <si>
    <t>Ejecución del Control</t>
  </si>
  <si>
    <t>Solidez Individual de cada Control</t>
  </si>
  <si>
    <t>Solidez del Conjunto de Controles</t>
  </si>
  <si>
    <t>Riesgo Residual</t>
  </si>
  <si>
    <t>N°</t>
  </si>
  <si>
    <t>PROCESO</t>
  </si>
  <si>
    <t>OBJETIVO DEL PROCESO</t>
  </si>
  <si>
    <t xml:space="preserve"> RIESGO</t>
  </si>
  <si>
    <t>Tipo de Riesgo</t>
  </si>
  <si>
    <t>OBJETIVOS ESTRATÉGICOS RELACIONADOS</t>
  </si>
  <si>
    <t>CAUSA</t>
  </si>
  <si>
    <t>Clasificación de la Causa</t>
  </si>
  <si>
    <t>CONSECUENCIAS</t>
  </si>
  <si>
    <t>PROBABILIDAD</t>
  </si>
  <si>
    <t>IMPACTO</t>
  </si>
  <si>
    <t xml:space="preserve">EVALUACIÓN </t>
  </si>
  <si>
    <t>DESCRIPCIÓN DEL CONTROL</t>
  </si>
  <si>
    <t>Causa que ataca</t>
  </si>
  <si>
    <t>CLASE DE CONTROL EXISTENTE</t>
  </si>
  <si>
    <t>1. ¿Existe un responsable asignado de la ejecución?</t>
  </si>
  <si>
    <t>2. ¿El responsable tiene la autoridad y adecuada segregación de funciones en la ejecución del control?</t>
  </si>
  <si>
    <t>3. ¿La oportunidad en que se ejecuta el control ayuda a prevenir la mitigación del riesgo o a detectar la materialización del riesgo en manera oportuna?</t>
  </si>
  <si>
    <t>4. ¿Las actividades que desarrollan en el control realmente buscan por si sola prevenir o detectar las causas que puedan dar origen al riesgo, ejemplo: Verificar, Validar, Cotejar, Comparar, Revisar?</t>
  </si>
  <si>
    <t>5. ¿La fuente de Información que se utiliza en el desarrollo del control es información confiable que permita mitigar el riesgo?</t>
  </si>
  <si>
    <t>6. ¿Las observaciones, desviaciones o diferencias identificadas como resultados de la ejecución del control son investigadas y resueltas de manera oportuna?</t>
  </si>
  <si>
    <t>7. ¿Se deja evidencia o rastro de la ejecución del control, que permita cualquier tercero con la evidencia, llegar a la misma conclusión?</t>
  </si>
  <si>
    <t>Total Diseño de Control</t>
  </si>
  <si>
    <t>RANGO DE CALIFICACIÓN DEL DISEÑO</t>
  </si>
  <si>
    <t>NIVEL DE EJECUCIÓN DEL CONTROL</t>
  </si>
  <si>
    <t>RANGO DE CALIFICACIÓN DE LA EJECUCIÓN</t>
  </si>
  <si>
    <t>SOLIDEZ INDIVIDUAL DE CADA CONTROL</t>
  </si>
  <si>
    <t>Total Solidez Individual</t>
  </si>
  <si>
    <t xml:space="preserve">Promedio de los Controles de  Riesgo </t>
  </si>
  <si>
    <t xml:space="preserve">CALIFICACIÓN DE LA SOLIDEZ DEL CONJUNTO DE CONTROLES </t>
  </si>
  <si>
    <t>Casillas que mueve en Probabilidad</t>
  </si>
  <si>
    <t>Casillas que mueve en Impacto</t>
  </si>
  <si>
    <t>OPCIONES DE MANEJO</t>
  </si>
  <si>
    <t>ACCIONES</t>
  </si>
  <si>
    <t>PERIODICIDAD</t>
  </si>
  <si>
    <t>FECHA INICIO</t>
  </si>
  <si>
    <t>FECHA FINAL</t>
  </si>
  <si>
    <t>RESPONSABLE</t>
  </si>
  <si>
    <t>REGISTRO O EVIDENCIA</t>
  </si>
  <si>
    <t>MONITOREO 1</t>
  </si>
  <si>
    <t>MONITOREO 2</t>
  </si>
  <si>
    <t>MONITOREO 3</t>
  </si>
  <si>
    <t>SEGUIMIENTO 1</t>
  </si>
  <si>
    <t>SEGUIMIENTO 2</t>
  </si>
  <si>
    <t>SEGUIMIENTO 3</t>
  </si>
  <si>
    <t>Gestión Documental</t>
  </si>
  <si>
    <t>Orientar la ejecución de las actividades necesarias para garantizar el acceso, la administración y conservación de los documentos físicos y electrónicos producidos y recibidos por la Entidad,
en cumplimiento de las disposiciones emanadas por parte del Archivo General de la Nación “Jorge Palacios Preciado” y el Ministerio de Tecnologías de la Información – MinTic.</t>
  </si>
  <si>
    <t>Posibilidad de afectación económica por la inoportunidad en la radicación y entrega de comunicaciones oficiales, debido a errores en el direccionamiento y asignación de tipificaciones a las comunicaciones.</t>
  </si>
  <si>
    <t>Riesgo Financiero</t>
  </si>
  <si>
    <t>7-Fortalecer la gestión institucional, para asegurar la calidad en el servicio con eficiencia, transparencia, innovación y enfoque diferencial e inclusivo, soportada en la gestión de la información, el uso de las tecnologías y el desarrollo humano.</t>
  </si>
  <si>
    <t xml:space="preserve">Direccionamiento erróneo de las comunicaciones por la falta de capacitación del personal que realiza la radicación y de las dependencias sobre el tipo de solicitud </t>
  </si>
  <si>
    <t>Interna</t>
  </si>
  <si>
    <t xml:space="preserve">1-Sanciones por incumplimiento de los términos establecidos para la respuesta de comunicaciones </t>
  </si>
  <si>
    <t>Casi seguro</t>
  </si>
  <si>
    <t>Menor</t>
  </si>
  <si>
    <t xml:space="preserve"> El Técnico, Profesional o Contratista del Grupo de Gestión Documental designado, semestralmente, programará  capacitaciones a las dependencias sobre uso del Sistema de Gestión Documental Electrónica y de Archivos (SGDEA) y las políticas de radicación, con el fin de garantizar una adecuada gestión de las comunicaciones al interior de la entidad. Se identificarán a las personas que no asistan a las capacitaciones inicialmente programadas, para ser convocadas nuevamente en una sesión en el segundo semestre de la vigencia.
Evidencia: Registro de asistencia de las capacitaciones realizadas y reporte de inasistencia </t>
  </si>
  <si>
    <t>Preventivo</t>
  </si>
  <si>
    <t>Si</t>
  </si>
  <si>
    <t>Completa</t>
  </si>
  <si>
    <t>Siempre</t>
  </si>
  <si>
    <t>Falta de controles en la distribución de comunicaciones.</t>
  </si>
  <si>
    <t>2-Reprocesos por la rectificación y/o corrección de errores.</t>
  </si>
  <si>
    <t>El Auxiliar, Técnico, Profesional o Contratista designado del Grupo de Gestión Documental  designado, semanalmente, realizara un muestreo de la totalidad de las comunicaciones oficiales radicadas, con el propósito de verificar la calidad de la radicación, en caso de identificar inconsistencias en la asignación de la tipificación y en el direccionamiento a las dependencias, se realizará la corrección inmediata de las comunicaciones con registros erróneos en la tipificación y asignación de la dependencia responsable.
Evidencia: Reporte en excel del formulario Muestreo de Control del Proceso de Radicación, y una muestra de las correciones con imagenes de la Trazabilidad en el SGDEA.</t>
  </si>
  <si>
    <t>El Auxiliar, Técnico o Contratista del Grupo de Gestión Documental  designado revisará de manera permanente y tramitará el cambio de tipificaciones de acuerdo con la justificación técnica y jurídica que se soliciten al correo electrónico tipologiasdocumentales@minjusticia.gov.co. En los casos en que se identifiquen errores en la radicación se retroalimentará durante las reuniones mensuales de seguimiento con el personal de servicios postales 472.
Evidencia: Reporte en excel del registro de cambio de tipificaciones.</t>
  </si>
  <si>
    <t>Detectivo</t>
  </si>
  <si>
    <t>Posibilidad de afectación reputacional por incumplimiento de las disposiciones emanadas por parte del Archivo General de la Nación, debido a debilidades en los controles establecidos para la administración de la Gestión Documental.</t>
  </si>
  <si>
    <t>Riesgo de Cumplimiento</t>
  </si>
  <si>
    <t>Inadecuada aplicación de la normatividad archivística vigente por desconocimiento.</t>
  </si>
  <si>
    <t>Pérdida de la memoria institucional. por deterioro, extravió  de los documentos  que compromete la integridad y accesibilidad del archivo.</t>
  </si>
  <si>
    <t>Posible</t>
  </si>
  <si>
    <t>Moderado</t>
  </si>
  <si>
    <t>El Técnico, Profesional o Contratista del Grupo de Gestión Documental designado, semestralmente realizara mesas técnicas con las dependencias con el fin de verificar la aplicación de lineamientos de gestion documental. En caso de identificar inconsistencias se realizarán planes de trabajo con las dependencias para seguimiento durante la vigencia.
Evidencia: Registro de Asistencias Técnicas con los temas tratados y compromisos con el plan de trabajo.</t>
  </si>
  <si>
    <t>Ausencia ó Incumplimiento de los procedimientos para la adecuada operación del Grupo de Gestion Documental</t>
  </si>
  <si>
    <t>Inapropiadas condiciones Ambientales,  de Infraestructura física y tecnológica para la debida Gestión Documental</t>
  </si>
  <si>
    <t>El Profesional o Contratista del Grupo de Gestión Documental designado, realizará trimestralmente la verificación del cumplimiento de las condiciones ambientales, de conservación y preservación necesarias para una adecuada gestión documental. En caso de que se identifiquen desviaciones o condiciones inadecuadas, se documentarán las medidas correctivas para la evaluación de viabilidad.
Evidencia: Informe  de Implementación del Sistema Integrado de Conservación.</t>
  </si>
  <si>
    <t>Pérdida de expedientes en custodia del Grupo de Gestion Documental</t>
  </si>
  <si>
    <t>Investigación disciplinarias o penales por la Pérdida parcial o total de expedientes.</t>
  </si>
  <si>
    <t>El Técnico, Profesional o Contratista del Grupo de Gestión Documental designado, de manera  permanente realizara el control de Préstamo y Consulta de Documentos y Expedientes conforme a lo definido en el  Procedimiento P-GD-06. En caso de que no se pueda registrar la solicitud en formulario dispuesto se deberá remitir correo al Grupo de Gestion Documental. 
Evidencia: 
-Reporte de Power BI con el registro solicitudes de prestamos en form de la intranet.
-F-GD-06-02-Formato de prestamos  de expedientes y consulta de documentos.
-F-GD-06-03-Control de Ingreso y Salida de Bodegas de archivo</t>
  </si>
  <si>
    <t>Pérdidas económicas por carencia de documentación necesaria para el  cobro de obligaciones a favor MJD</t>
  </si>
  <si>
    <t>Gestión Contractual</t>
  </si>
  <si>
    <t>Establecer los lineamientos para la selección, suscripción, ejecución y liquidación de contratos en el Ministerio de Justicia y del Derecho, con el fin de suplir las diferentes necesidades de adquisición de bienes y servicios que permitan el cumplimiento de las funciones y competencias que le asigna la Ley a la entidad.</t>
  </si>
  <si>
    <t>Posibilidad de afectación económica o reputacional por la no suscripción, ejecución y/o liquidación de los contratos, debido a debilidades en los controles establecidos en las diferentes etapas de la contratación</t>
  </si>
  <si>
    <t xml:space="preserve">Causa 1: Documentos incompletos o con errores en su elaboración </t>
  </si>
  <si>
    <t>Afectar la prestación de los servicios misionales del Ministerio de Justicia y del Derecho</t>
  </si>
  <si>
    <t>Probable</t>
  </si>
  <si>
    <t>El funcionario o contratista designado por el /la Coordinador(a) del GGC, cada vez que se va a efectuar la suscripción de un contrato, verifica que la información radicada por parte de cada dependencia corresponda con los requisitos establecidos,  a través de una lista de chequeo la cual debera consultar en el SIG,  donde están los documentos requeridos y la revisión con la información física suministrada por el contratista. En caso de encontrar documentación faltante, requiere al enlace a través de correo electronico el suministro de la documentación faltante o incompleta para poder continuar con el proceso de contratación, en un plazo prudente de tal forma que no se retrase el proceso de suscripción. Evidencia: la lista de chequeo diligenciada, la información de la carpeta del contratista y los correos a que hubo lugar en donde solicitó la información faltante o incompleta (en los casos que aplique).</t>
  </si>
  <si>
    <t>Causa 2: Falta de seguimiento a la oportunidad de radicación y respuesta en la gestión de la etapa precontractual</t>
  </si>
  <si>
    <t>Indisponibilidad de los bienes y servicios requeridos por el MJD para su funcionamiento.</t>
  </si>
  <si>
    <t>El/la Coordinaror (a) del Grupo de Gestión Contractual mensualmente enviará por correo electrónico el PAA actualizado con el cruce de información presupuestal registrada en SIIF a la Secretaria General, Oficina Asesora de Planeación, el Grupo de Gestión Financiera y Contable y a quien considere, con el fin de que las mismas tomen como insumo para los diferentes reportes en los comités de seguimiento presupuestal y demás actividades de seguimiento de la ejecución del PAA en aras de contribuir con una adecuada ejecución del PAA. Evidencia: Correos electrónicos con el PAA</t>
  </si>
  <si>
    <t>Causa 3: Deficiencia en la definición de los criterios técnicos, legales y/o financieros para la contrucción de los estudios previos y documentos soporte.</t>
  </si>
  <si>
    <t>Castigo al prespuesto de Adquisición de Bienes y Servicios para la siguiente vigencia por parte del MHCP por inejecución del presupuesto</t>
  </si>
  <si>
    <t>El funcionario o contratista designado por el /la Coordinador(a) del GGC cada vez que se va a efectuar la suscripción de un contrato, revisa los estudios previos y los documentos soporte de la contratación a fin de verificar que el proceso pre contractual cumpla con los requisitos técnicos, legales y financieros. En caso de encontrar inconsistencias o información faltante y si el hecho es subsanable, se solicita la modificación o complemento a la dependencia responsable en un plazo prudente de tal forma que no se retrase el proceso de suscripción. Si por otro lado la situación no es subsanable, se hace devolución de la documentación completa junto a un memorando donde se explican las razones de esta decisión y se solicita la modificación de la documentación existente. Evidencia: Correo electrónico o memorando.</t>
  </si>
  <si>
    <t>El funcionario o contratista designado por el /la Coordinador(a) del GGC cada vez que le sea asignado un proceso de contratación con pluralidad de oferentes, verificará el cumplimiento de los requistios técnicos, jurídicos y financieros de la evaluación del proceso para que cumplan en estricto sentido con lo solicitado en el pliego de condiciones de tal manera que el proceso se adjudique en debida forma. En caso de que la evaluacion no cumpla con lo establecido, se devolverá mediante correo electrónico a la dependencia responsable para que realicen los ajustes del caso. Evidencias: Correo electrónico.</t>
  </si>
  <si>
    <t>Causa 4: Debilidad en el proceso de seguimiento a la ejecución de los contratos</t>
  </si>
  <si>
    <t>Requerimientos de entes de control</t>
  </si>
  <si>
    <t>El supervisor e interventor, según la periodicidad pactada en el contrato, verificará el avance de la ejecución del contrato, las actividades realizadas, los bienes suministrados, los servicios prestados, las obras ejecutadas, las cantidades recibidas y demás que correspondan, según la naturaleza del contrato. Los cuales deberán referirse al cumplimiento y seguimiento del contrato, en el aspecto jurídico, técnico, administrativo, financiero y contable. en caso de encontrarr novedades o atrasos en la ejecución dle contrato, lo registrará en el formato F-GC-07-01 Segumiento periódico a los riesgos del contrato o convenio. Evidencias: Base de datos de los contratos o convenios en ejecución con su respectivo link de consulta en Secop.</t>
  </si>
  <si>
    <t>Causa 5: Falta de seguimiento a la liquidación de los contratos</t>
  </si>
  <si>
    <t>Pérdida de competencia para liquidar los contratos</t>
  </si>
  <si>
    <t>El supervisor para cada informe de pago, realizará el seguimiento periódico a los riesgos del contrato en el formato F-GC-07-01 con el fin de detectar la materialización del riesgo o la alta probabilidad de ocurrencia. Si se evidencia que el riesgo se materializó o que tiene alta probabilidad de ocurrencia deberá informar al Grupo de Gestión Contractual mediante memorando. Evidencias: Base de datos de los contratos o convenios en ejecución con su respectivo link de consulta en Secop y memorando cuando aplique.</t>
  </si>
  <si>
    <t>El Coordinador del GGC o quien delegue, trimestralmente realizará seguimiento al cumplimiento del "Plan de liquidaciones de contratos" definido por el Grupo de Gestión Contractual de acuerdo con los criterios de priorización, con el fin de evitar la pérdida de competencia para liquidar los contratos de la entidad. Si se evidencia el no cumplimiento en la radicación del trámite de liquidación, el GGC remite correo electrónico o memorando al supervisor del contrato conminándolo al cumplimiento. Evidencia: Plan de liquidaciones de contratos, reporte trimestral y correo electrónico o memorando (si aplica este último).</t>
  </si>
  <si>
    <t>Gestión Financiera</t>
  </si>
  <si>
    <t>Administrar el ciclo financiero de ingresos y egresos, derechos y obligaciones, asignado al Ministerio de Justicia y del Derecho mediante la aplicación de procedimientos contables, presupuestales y de tesorería, acordescon la normatividad vigente, con el fin de optimizar el uso y ejecución de los recursos financieros del MJD.</t>
  </si>
  <si>
    <t>Posibilidad de efecto dañoso sobre los recursos públicos por generar o líquidar pagos de forma inadecuada, a causa de la falta de controles en la verificación de requisitos para el tramite de cuentas y facturas.</t>
  </si>
  <si>
    <t>Riesgo Fiscal</t>
  </si>
  <si>
    <t>Entrega incompleta o inconsistente de los documentos soporte por parte de las dependencias, en la radicación de cuentas de proveedores y contratistas, ante el GGFC.</t>
  </si>
  <si>
    <t>Externa</t>
  </si>
  <si>
    <t>Demandas al MJD por parte de los proveedores y/o contratistas</t>
  </si>
  <si>
    <t>Catastrófico</t>
  </si>
  <si>
    <t>1. El Profesional de Central de Cuentas, cada vez que reciba el "formato unico para pago de Contratistas - Persona Natural F-GC-06-03 y/o el "formato unico para pago de Contratistas - Persona Jurídica F-GC-06-06 Persona Jurídica", verifica la completitud de los requisitos para el trámite de cuentas de proveedores y contratistas, conforme al procedimiento " P-GF-25 Tramite de Cuentas y Facturas", con el fin de evitar errores en la liquidación de impuestos y de las obligaciones presupuestales. En caso de encontrar información faltante o inconsistente, devuelve la solicitud a la dependencia responsable, a través de correo electrónico solicitando la corrección.
Evidencia: 
1) Trazabilidad de las cuentas en el "Formato de Radicación de Cuentas F-GF-25-04", en donde se precisan las devoluciones y correcciones que eventualmente pueden tener las cuentas radicadas ante el GGFC.
2) Correo de devolución a las dependencias solicitando el ajuste (cuando aplique).</t>
  </si>
  <si>
    <t>1. Enviar circular a las dependencias generadoras de información contable y financiera, con el fin de reiterar el cumplimiento de los requisitos acorde al procedimiento establecido para el trámite y pago de cuentas.</t>
  </si>
  <si>
    <t>Anual</t>
  </si>
  <si>
    <t>Coordinador (a) GGFC</t>
  </si>
  <si>
    <t>Memorando Enviado</t>
  </si>
  <si>
    <t>Incumplimiento de los criterios técnicos y/o normativos en materia contable y tributaria, por ausencia  o desconocimiento  de controles para el trámite y pago de obligaciones.</t>
  </si>
  <si>
    <t>Requerimientos por parte de los Entes de Control - posibles hallazgos de indole financiero y contable.</t>
  </si>
  <si>
    <t xml:space="preserve">2. El Profesional de área de Tesorería cada vez que reciba un comprobante de obligacion presupuestal, revisa contra los documentos soporte de la solicitud de pago, que se encuentren debidamente liquidados y con los respectvos documentos soporte. En caso de encontrar inconsistencias, se devuleve a través de correo electrónico, al profesional de Central de Cuentas para el respectivo ajuste.
Evidencia: 
1.Correos de devolución de cuentas solicitando la corrección de la obligación. </t>
  </si>
  <si>
    <t>2. Enviar correo electrónico a los profesionales de central de cuentas, cada vez que se realicen actualizaciones en materia tributaria y contable.</t>
  </si>
  <si>
    <t xml:space="preserve">Contador </t>
  </si>
  <si>
    <t>Correo enviado a los Profesionales de Central de Cuentas</t>
  </si>
  <si>
    <t xml:space="preserve">
3. Realizar capacitación a los enlaces financieros de las dependencias, con el fin de efectuar retroalimentación,  reiterando los requistos mínimos requeridos para el trámite de cuentas.</t>
  </si>
  <si>
    <t>Lider Central de Cuentas</t>
  </si>
  <si>
    <t>Lista de Aistencia</t>
  </si>
  <si>
    <t>4. Realizar retroalimentación con los profesionales de Central de Cuentas, socializando los incidentes que se están presentando al momento de registrar la obligación prespuestal, con el fin de identifcar mecanismos para minimizar y/o eliminar el margen de error.</t>
  </si>
  <si>
    <t>Líder Central Tesorería</t>
  </si>
  <si>
    <t>Posibilidad de afectación reputacional por la presentación y publicación de información inexacta o inoportuna en los Estados Financieros, debido a la no depuración y conciliación de  las cuentas de acuerdo con la normatividad vigente.</t>
  </si>
  <si>
    <t>Inoportunidad en la presentación y entrega de los reportes por parte de las dependencias generadoras de la información contable al GGFC.</t>
  </si>
  <si>
    <t>Pérdida de credibilidad, confiabilidad y fiabilidad en la información Contable y Financiera</t>
  </si>
  <si>
    <t>Improbable</t>
  </si>
  <si>
    <t>1. El Profesional de Contabilidad designado por parte del Coordinador(a) del GGFC verifica mensualmente la recepción de los reportes por parte de las dependencias generadoras de la información financiera y contable del MJD, de acuerdo con lo establecido en el procedimiento de Gestión Contable, con el fin de realizar la depuración y conciliación de las cuentas, para la elaboración y presentación de los Estados Financieros, dentro de los plazos establecidos y de acuerdo con la normatividad vigente para las Entidades de Gobierno. Las dependencias que no cumplan con la entrega oportuna de la información, desde el GGFC se solicitará esta información vía correo electrónico.
Evidencia: 1. Correo electrónico solicitando la información (cuando aplique).</t>
  </si>
  <si>
    <r>
      <rPr>
        <b/>
        <sz val="11"/>
        <color theme="1"/>
        <rFont val="Calibri"/>
        <family val="2"/>
        <scheme val="minor"/>
      </rPr>
      <t xml:space="preserve">Nota: </t>
    </r>
    <r>
      <rPr>
        <sz val="11"/>
        <color theme="1"/>
        <rFont val="Calibri"/>
        <family val="2"/>
        <scheme val="minor"/>
      </rPr>
      <t>Teniendo en cuenta que el riesgo residual quedó en una zona moderada, no se generan acciones para su tratamiento y se asume el riesgo.</t>
    </r>
  </si>
  <si>
    <t>Entrega incompleta o inconsistente de los reportes por parte de las dependencias generadoras de la información contable, para realizar los registros contables.</t>
  </si>
  <si>
    <t>Presentación extemporánea de la información contable a la Contaduría General de la Nación y demas partes interesadas.</t>
  </si>
  <si>
    <t xml:space="preserve">2. El Profesional de Contabilidad designado por parte del Coordinador(a) del GGFC responsable de la conciliación, mensualmente realiza la conciliación de cifras, con el fin de validar la consistencia de la información remitida por las areás. En caso de encontrar diferencias, se solicita aclaración al área generadora de la información contable a través de correo electrónico. De no recibir respuesta se dejará registro en la conciliación para ser subsanado en el mes siguiente.
Evidencias: 
1) Solicitud de aclaración a través de correo electrónico (cuando aplique).
2) Conciliaciónes </t>
  </si>
  <si>
    <t>Deficiencia en la definición de los criterios técnicos - normativos en materia contable y/o financiera para los reportes realizados por parte de las dependencias generadoras de la información contable.</t>
  </si>
  <si>
    <t>Requerimientos por parte de los Entes de Control.</t>
  </si>
  <si>
    <t>Pérdida de imagen institucional.</t>
  </si>
  <si>
    <t>Administrar el ciclo financiero de ingresos y egresos, derechos y obligaciones, asignado alMinisterio de Justicia y del Derecho mediante la aplicación de procedimientos contables, presupuestales y de tesorería, acordescon la normatividad vigente, con el fin de optimizar el uso y ejecución de los recursos financieros del MJD.</t>
  </si>
  <si>
    <t>Posibilidad de afectación reputacional por la constitución de reservas no justificadas, debido a las debilidades en el seguimiento por parte del GGFC, y gestión por parte Supervisores de de los Contratos.</t>
  </si>
  <si>
    <t>Deficiente seguimiento y control por parte de los Supervisores de Contrato.</t>
  </si>
  <si>
    <t xml:space="preserve">1. Deficiente ejecución presupuestal 
</t>
  </si>
  <si>
    <t>1. El Coordinador del GGFC mensualmente remite a las dependencias ejecutoras de recursos, memorando sobre la ejecución vigente y el estado de las reservas presupuestales, con el fin de mejorar la gestión en la ejecución presupuestal y reservas presupuestales. En el caso de no poderse enviar memorando se envía correo electrónico informando sobre el estado de la ejecución.
Evidencia: Memorando o el correo electrónico enviado a las dependencias, con el reporte de ejecución presupuestal y de reservas.</t>
  </si>
  <si>
    <t>Falta de conocimiento por parte de los Supervisores de Contrato en la definición de los criterios técnicos, al momento de efectuar la justificación en la constitución de reservas presupuestales.</t>
  </si>
  <si>
    <t>2. Hallazgos administrativos y/o disciplinarios por parte de la CGR</t>
  </si>
  <si>
    <t>2. El Coordinador del GGFC cada vez que las dependencias solicitan la constitución de reservas prespuestales, validará que el formato "F-GF-01-06 Constitución de Reservas Presupuestales" cumpla con las condiciones y criterios requeridos en la justificación de la misma. En el caso de no cumplir con los criterios establecidos, se devuelve a la dependencia mediante correo electrónico, solicitando el ajuste correspondiente.
Evidencia: 
1. Formato "F-GF-01-06 Constitución de Reservas Presupuestales"
2. Correo electrónico de devolución a las dependencias, solicitando el ajuste (cuando aplique).</t>
  </si>
  <si>
    <t>Inoportunidad en la radicación de los formatos de constitución de reservas presupuestales por parte de las dependencias, ante el GGFC.</t>
  </si>
  <si>
    <t xml:space="preserve">3. Posible reducción del presupuesto por malas prácticas en la constitución de las reservas.
</t>
  </si>
  <si>
    <t>Falta de revisión por parte del GGFC, de la justificación registrada en los formatos de constitución de reservas presupuestales, que den cumplimiento a los criterios establecidos para la constitución de la misma.</t>
  </si>
  <si>
    <t>4. Requerimiento por parte de los Entes de Control</t>
  </si>
  <si>
    <t>Gestión Administrativa</t>
  </si>
  <si>
    <t>Fijar los lineamientos, parámetros y actividades requeridas para garantizar la gestión de los servicios administrativos, logisticos y la administración de los bienes necesario para la operación del Ministerio de Justicia y del Derecho.</t>
  </si>
  <si>
    <t>Posibilidad de afectación reputacional y economica por incumplimiento en los controles para el ingreso y salida de las instalaciones debido a el desconocimiento de los lineamientos de seguridad para las sedes de la entidad por parte del proveedor del servicio de vigilancia.</t>
  </si>
  <si>
    <t>Deficiencias en la definición de los controles establecidos para el ingreso y salida de las instalaciones.</t>
  </si>
  <si>
    <t>1. Robo, pérdida o daño de equipos, documentos y elementos físicos de la entidad.
2. Personal no autorizado podrían ingresar, poniendo en riesgo la seguridad física y la de la información.</t>
  </si>
  <si>
    <t xml:space="preserve">El personal de vigilancia permanentemente verificará en el ingreso la autorización para visitantes y la tarjeta de acceso para colaboradores con en fin de asegurar el acceso al personal autorizado.En caso de que el  visitante no cuente con autorización se procederá a informar vía telefonica y se registrará en la minuta el funcionario que autoriza y el area donde permanecera el visitante.
Evidencia:
1.Reporte de ingresos y salidas de la entidad.
2.Correo de autorización del ingreso de visitantes.
3.Registro Fotografico de una muestra tomada de la minuta de vigilancia.
</t>
  </si>
  <si>
    <t>Falta de capacitación al personal de vigilancia de acuerdo a los lineamientos de la entidad por parte de la empresa contratista.</t>
  </si>
  <si>
    <t>3. Eventos críticos que puedan derivar en la suspensión parcial o total de las actividades de la entidad.
4.Pérdida de confianza por parte de la ciudadanía o entidades de control frente a la capacidad de proteger la infraestructura.</t>
  </si>
  <si>
    <t>El Coordinador del GGA o a quien delegue mensualmente verificará las capacitaciones realizadas por la empresa de vigilancia al personal que presta el servicio en la entidad con en el fin de asegurar la socialización de los lineamientos internos para la administración de servicios de vigilancia y seguridad privada. En caso de que no se evidencie la realización de la capacitación se remitira un correo electronico a la empresa de vigilancia solicitando el cumplimiento de la programación de capacitación establecida contractualmente.
Evidencia: 
1.Informe de supervisión
2. Correo electronico.  (Si aplica)</t>
  </si>
  <si>
    <t>Debilidades en la supervisión del contrato de vigilancia.</t>
  </si>
  <si>
    <t xml:space="preserve">5. Peligro de la integridad fisica de los colaboradores y visitantes de la entidad.
</t>
  </si>
  <si>
    <t xml:space="preserve">El personal de vigilancia permanentemente constatará la entrada y salida de elementos a traves  del escáner de rayos x y del registro en la minuta, con en el fin de salvaguardar los bienes de la entidad.En caso de identificar alguna novedad comunicara al supervisor de seguridad para realizar el debido procedimiento.
Evidencia
Minuta de ingreso de personal.
Minuta de ingreso y salida de elementos. 
</t>
  </si>
  <si>
    <t>Posibilidad de afectación reputacional y economica por interrupción de los servicios de la entidad debido a deficiencias en el mantenimiento preventivo y correctivo de ascensores, redes eléctricas e hidráulicas,estabilidad estructural del edificio y parque automotor</t>
  </si>
  <si>
    <t>Riesgo Operativo</t>
  </si>
  <si>
    <t>Falta de planeación y cumplimiento de los mantenimientos preventivos del parque automotor, infraesctrutura y equipamento de la entidad</t>
  </si>
  <si>
    <t xml:space="preserve">1.Retraso o suspensión en el normal desarrollo de las actividades del MJD.
2.Retrasos en el cumplimiento de agenda de la alta dirección (Ministro, Viceministros y Directivos)
</t>
  </si>
  <si>
    <t>El colaborador del GGA designado mensualmente revisará el diligenciamiento del plan anual de mantenimientos preventivos del parque automotor , infraesctrutura y equipamento de la entidad, con en el fin de asegurar su cumplimiento. En caso de identifcar novedades se reportarán al profesional responsable de su ejecución y reporte por medio de correo electronico. 
Evidencia:
Seguimiento al Plan Anual preventivo parque automotor, infraesctrutura y equipamento de la entidad.
Correo electronico de novedades en caso de que aplique.</t>
  </si>
  <si>
    <t>Oportuna y adecuada atención de los mantenimientos preventivos y correctivos del parque automotor, infraesctrutura y equipamento de la entidad.</t>
  </si>
  <si>
    <t>3. Afectación en la seguridad e integridad de los colaboradores y visitantes de la entidad.</t>
  </si>
  <si>
    <t>El coordinador del GGA o a quien delegue trimestralmente verificará la atención adecuada y oportuna  de los mantenimientos  preventivos y correctivos del parque automotor, infraesctrutura y equipamento de la entidad con en el fin de constatar el cumplimiento al Plan Anual de mantenimientos preventivos y la oportunidad de atención a los mantenimientos correctivos por medio del reporte del aplicativo de Aranda y la matriz interna de parque automotor .En caso de identificar novedades se reportaran al profesional responsable de su ejecución para completar la actividad.
Evidencia
Acta de reunión
Correo electronico de novedades en caso de que aplique.</t>
  </si>
  <si>
    <t xml:space="preserve">
Deficiencia en la planeación y trámite de la contratación de los mantenimientos preventivos y correcitvos del parque automotor, infraesctrutura y equipamento de la entidad</t>
  </si>
  <si>
    <t>4. Pérdida de vida util o sobrecostos en el mantenimiento de los activos de la entidad</t>
  </si>
  <si>
    <t>El colaborador del GGA designado, semanalmente validará el estado  los procesos pre-contractuales y contractueles establecidos en el Plan Anual  Adquisiciones Inicial registrando su seguimiento en cada una de las lineas del PAA, con en el fin de presentar oportunamente la radicación  de los procesos de contratación del GGA de acuerdo al plan anual de mantenimientos.En caso de encontrar alguna inconsistencia será reportado al profesional encargado por medio de correo electronico.
Evidencia:
Seguimiento Plan Anual de Adquisiciones. 
Correo electronico de novedades en caso de que aplique.</t>
  </si>
  <si>
    <t>Gestión del Talento Humano</t>
  </si>
  <si>
    <t>Liderar y ejecutar las actividades propias de la administración y gestión del talento humano, aplicando la normativa vigente y los procedimientos establecidos en la entidad para contribuir a la consecución de los objetivos institucionales.</t>
  </si>
  <si>
    <t>Posibilidad de efecto dañoso a los recursos públicos por la inoportunidad o inadecuado trámite en la generación de la nómina por parte del grupo de gestión humana a causa de las inconsistencias o cobro de incapacidades.</t>
  </si>
  <si>
    <t>Causa 1: Novedades registradas extemporáneamente.</t>
  </si>
  <si>
    <t xml:space="preserve">Incumplimiento de lineamiento normativo </t>
  </si>
  <si>
    <t>El profesional delegado de nómina del Grupo de Gestión Humana, mensualmente, revisa las novedades  entregadas por las areas, los servidores y terceros, teniendo en cuenta las fechas establecidas en la circular anual, si al momento de recibir la novedad esta se encuentra fuera del plazo establecido en la circular puede causarse en el mes siguiente; posteriormente, el profesional ingresa en el sistema nómina las novedades, con el fin de generar la prenómina, para verficación por parte del líder del proceso en conjunto con quienes realizarón el cargue de las mismas. Si al realizar esta última revisión se encuentran inconsistencias, se procede al ajuste en el sistema y se informa al líder del proceso. 
Evidencias: Prénomina</t>
  </si>
  <si>
    <t>Causa 2: Desconocimiento y/o incumplimiento de los funcionarios para la presentación de novedades o presentación de incapacidades.</t>
  </si>
  <si>
    <t>Investigación disciplinaria</t>
  </si>
  <si>
    <t>El profesional delegado de nómina del Grupo de Gestión Humana, anualmente, realiza la programación del cierre de novedades de nómina (fechas máximas de posesión, vacaciones, licencias no remuneradas, encargos, entrega de la nómina, libranzas, etc.) la cual es presentada al coordinador del Grupo de Gestión Humana con el fin de generar su visto bueno, para posterior aprobación del ordenador del gasto, en caso de presentar inconsistencias, se solicita ajuste al profesional de nómina responsable, generada la corrección se remite nuevamente para firma. 
Evidencia: Circular anual programación novedades</t>
  </si>
  <si>
    <t>Causa 3:Falta de cobro de las incapacidades a la EPS en el término legal establecido.</t>
  </si>
  <si>
    <t>Detrimento patrimonial</t>
  </si>
  <si>
    <t>El profesional de nómina delegado del Grupo de Gestión Humana, mensualmente, con el propósito de evitar que hayan incapacidades sin radicar en las respectivas EPS, recibe la incapacidad por correo electrónico o por EPX y registra en el cuadro de control de incapacidades, posteriormente se radica en la página web de la EPS y a fin de mes se ingresa en el aplicativo de nómina. Si se identifica una incapacidad que no ha sido radicada, se procede a buscar el documento en la historia laboral del funcionario y se empieza el proceso de radicación.
Evidencia: Cuadro control Incapacidades</t>
  </si>
  <si>
    <t>Posibilidad de perdida reputacional por falta de formación para el desarrollo de sus funciones, desanimo por no generar espacios que permitan calidad de vida en el ambiente laboral y ausentismo por insuficiente prevención y promoción de cuidados de salud, debido a una inadecuada formulación de los Planes de Talento Humano o inejecución de estos.</t>
  </si>
  <si>
    <t>Causa 1: Falta de inclusión de las necesidades de los colaboradores en los planes de Bienestar y Capacitación.</t>
  </si>
  <si>
    <t xml:space="preserve">Los profesionales responsables de los procesos de capacitación y bienestar del Grupo de Gestión Humana realizan la detección de temas a incluir en los planes a través de los diagnósticos de necesidades elaborados en último trimestre de cada vigencia, una vez validados sus resultados son priorizadas las necesidades de los servidores e incluidas en los planes anuales de bienestar y capacitación, estos planes son revisados y validados por el coordinador(a) del Grupo de Gestión Humana y el Comité de Bienestar Social, Capacitación, Estímulos e Incentivos, si se presentan inconsistencia, solicitan ajuste y una vez corregidos se públican en la página web para su implementación. 
Evidencia: Planes de Talento Humano con inclusión de diagnóstico </t>
  </si>
  <si>
    <t>Causa 2: Falta de atención e intervención a las necesidades identificadas en los colaboradores a tráves de las encuestas, exámenes y revisiones periodicas, entre otras.</t>
  </si>
  <si>
    <t>Enfermedades de los colaboradores</t>
  </si>
  <si>
    <t xml:space="preserve">El profesional del equipo de Seguridad y Salud en el Trabajo, del Grupo de Gestión Humana, realiza el programa de vigilancia epimiológica respectivo, programa de medicina preventiva o programa de entorno laboral saludable cuando se requiera, teniendo en cuenta las necesidades identificadas en los colaboradores a tráves de las encuestas, exámenes y revisiones periodicas, entre otras,con el fin de establecer las actividades adecuadas previniendo o interviniendo, situaciones presentadas, es presentado al lider de Seguridad y Salud y trabajo para su aprobación y en caso de señalarse ajustes, se debe corregir para iniciar su ejecución. 
Evidencia: revisión y Programas vigilancia epimiológica donde se evidencia el insumo para su formulación. </t>
  </si>
  <si>
    <t>Causa 3:Falta de seguimiento a la ejecución y cumplimiento de los planes de Talento Humano</t>
  </si>
  <si>
    <t>Incumplimiento de las metas por falta de compromiso de los colaboradores</t>
  </si>
  <si>
    <t>Los lideres de temas en el Grupo de Gestión Humana junto con el enlace de calidad realizan seguimiento trimestral de las actividades programadas en los distintos planes con el fin de verfificar su cumplimiento de acuerdo al cronograma establecido, en caso de evidenciarse dificultades en el cumplimiento de las actividades, se realizar una reprogramación con su respectiva justificación. 
Evidencia: Informes de seguimiento planes Talento Humano</t>
  </si>
  <si>
    <t>Posibilidad de perdida reputacional por inasistencia a eventos en el exterior, debido a retrasos o incumplimientos de lineamientos para el trámite ante el DAPRE.</t>
  </si>
  <si>
    <t>Causa 1: Falencia en la revisión de requisitos por parte del GGH para el trámite ante el DAPRE.</t>
  </si>
  <si>
    <t>Falta de representación de la entidad, en temas de su competencia y misionalidad</t>
  </si>
  <si>
    <t xml:space="preserve">El profesional encargado del Grupo de Gestión Humana cada vez que se realiza solicitud de comisión o autorización de viaje al exterior por parte de un colaborador de la entidad, revisa la documentación remitida de acuerdo con lo establecido en la guía "Comisión de servicios o autorización de viajes internacionales"con el fin de establecer el cumplimieto con los lineamientos internos,   procedimiento acorde con lo requerido por el DAPRE o la normativa vigente , en caso de no cumplir con el procedimiento, se solicita los ajustes correspondientes al colaborador de la entidad que requiere la autorización  o aprobación del viaje para continuar con el trámite respectivo.
Evidencia: Correos solicitud de ajuste </t>
  </si>
  <si>
    <t>Causa 2: Falta de cumplimiento de lineamientos internos para la aprobación de las comisiones o autorización de viajes al exterior.</t>
  </si>
  <si>
    <t>Reprocesos internos</t>
  </si>
  <si>
    <t>El profesional encargado del Grupo de Gestión Humana revisa la aprobación por parte de la Presidencia de la República de la comisión de servicios al exterior (funcionarios) o de viaje internacional (contratistas) y de ser aprobado, elabora el acto administrativo para la firma del competente (Ministro(a) o Secretario General), el cual es revisado por el coordinador del Grupo de Gestión Humana en cuanto al cumplimiento de los lineamientos internos de la entidad, así como del DAPRE y en caso de requerir ajustes, solicita al funcionario que elaboró la resolución, su ajuste correspondiente.  
Evidencia: resolución de aprobación de la comisión o de autorización de viaje al exterior firmada.</t>
  </si>
  <si>
    <t>Gestión contra la Criminalidad y la Reincidencia</t>
  </si>
  <si>
    <t>Generar acciones que contribuyan a la implementación de la política pública de drogas, criminal y penitenciaria, de los mecanismos de cooperación juridica internacional y la justicia transicional con el fin de fortalecer la gestión publica entorno a lucha contra la criminalidad y reincidencia</t>
  </si>
  <si>
    <t>Posibilidad de daño reputacional por la disminución de la confianza por parte de los entes territoriales, debido a la no contratación oportuna del recurso humano necesario para brindarles el acompañamiento y la asistencia técnica que requieren para la implementación integral de la Política de Drogas. Asimismo, convocatoria  inadecuada de los entes territoriales a los consejos seccionales de estupefacientes para la implementación de la Política de Drogas a nivel regional.</t>
  </si>
  <si>
    <t>Riesgo Estratégico</t>
  </si>
  <si>
    <t>6-Contribuir a la transformación de los territorios, el cuidado de la vida y el ambiente, a través de una nueva política de drogas.</t>
  </si>
  <si>
    <t>Causa 1: No contratación del recurso humano en los tiempos requeridos para realizar el acompañamiento y asistencia técnica a los entes territoriales.</t>
  </si>
  <si>
    <t>Pérdida de legitimidad o debilitamiento del liderazgo institucional frente a los entes territoriales.</t>
  </si>
  <si>
    <t>La medida de control más adecuada es la asignación de un asesor jurídico en la Dirección de Política de Drogas y Actividades Relacionadas, quien será responsable de revisar y ajustar la documentación y la información durante la etapa precontractual de cada proceso de contratación. Este asesor asegurará que todos los aspectos técnicos y jurídicos estén en conformidad con las necesidades de la dependencia antes de la entrega de la documentación a la Secretaría General. Además, se establecerá un mecanismo de comunicación oficial para recibir y documentar cualquier solicitud de ajuste por parte del líder de la Entidad, con el fin de evitar devoluciones y asegurar un proceso de contratación eficiente y efectivo.</t>
  </si>
  <si>
    <t>Proceder con la corrección de la información precontracual  inconsistente o no clara y solicitud de la información faltante.</t>
  </si>
  <si>
    <t>Cada vez que se requiera</t>
  </si>
  <si>
    <t>Director de Política de Drogas y Actividades Relacionadas</t>
  </si>
  <si>
    <t>Diferentes versiones de los documentos previos y contractuales necesarios para gestionar los procesos de contratación, al igual que las solicitudes de gestión adelantadas por correo electrónico, en los cuales se observa la realización de actividades de control a cada uno de los textos y soportes de cada proceso contractual.</t>
  </si>
  <si>
    <t>Causa 2: Convocatoria  inadecuada de los entes territoriales a los consejos seccionales de estupefacientes para la implementación de la Política de Drogas a nivel regional.</t>
  </si>
  <si>
    <t xml:space="preserve">Menor impacto en los territorios de las acciones previstas en el Plan de Acción de la Política de Drogas. </t>
  </si>
  <si>
    <t>La Dirección de Política de Drogas y Actividades Relacionadas, de acuerdo con lo estableido en el plan de acción de la política de drogas, oficiará a los entes territoriales para la programación de los consejos seccionales de estupefacientes y demás reuniones relacionadas con la asistencia y participación. En caso de no genearse los espacios de diálogo, se reiterarán las comunicaciones. Como evidencia quedan los oficios de convocatoria y/o reiteración</t>
  </si>
  <si>
    <t>Reiterar a los entes territoriales sobre la importancia y la necesidad de abrir espacios de diálogo para recibir la asistencia técnica en materia de política de drogas</t>
  </si>
  <si>
    <t>Cada vez que no haya respuesta de los entes territoriales</t>
  </si>
  <si>
    <t>Oficios, listados de asistencia y documentos de trabajo relacionados que el equipo de formulación de política de drogas y territorios de la Dirección, esta información está bajo la custodia del equipo de formulación de la nueva política nacional de drogas</t>
  </si>
  <si>
    <t>Fortalecimiento del Principio de Seguridad Jurídica</t>
  </si>
  <si>
    <t>Fortalecer el Principio Constitucional de Seguridad Jurídica mediante la defensa del Ordenamiento Jurídico, la formulación de lineamientos o metodologías para desarrollar procesos de depuración del Ordenamiento Jurídico y la divulgación normativa a través de la administración funcional del sistema SUIN-JURISCOL.</t>
  </si>
  <si>
    <t>[Impacto]  Inoportunidad de la intervención de la DDDOJ en los procesos de control abstracto de constitucionalidad o de nulidad en que deba intervenir ante la Corte Constitucional o el Consejo de Estado, [Causa inmediata] por incumplimiento de los términos procesales establecidos legalmente para intervenir en los procesos de  control abstracto de constitucionalidad o de nulidad, [Causa raíz] debido a fallas en el seguimiento procesal de los procesos de control abstracto de constitucionalidad o de nulidad en que la DDDOJ deba intervenir.</t>
  </si>
  <si>
    <t>3-Propiciar el acceso y la divulgación del ordenamiento jurídico a través de herramientas digitales, con enfoques diferenciales, para masificar el conocimiento de las normas vigentes.</t>
  </si>
  <si>
    <t>Causa 1:Que el seguimiento no se haga de forma oportuna</t>
  </si>
  <si>
    <t>Deterioro de la imagen institucional</t>
  </si>
  <si>
    <t>El funcionario designado, semanalmente, a fin de evitar que el seguimiento no se realice de forma oportuna o tenga fallas de la información, revisa y actualiza la información que consigna en los formatos de seguimiento procesal de la Corte Constitucional y del Consejo de Estado, excepto durante la vacancia judicial. 
Cuando al actualizar uno de los formatos de seguimiento se encuentre información relevante que merezca ser actualizada o corregida, la corrección o actualización se incluirá en las siguientes actualizaciones de los formatos.Evidencia: Formatos de seguimiento procesal de la Corte Constitucional y del Consejo de Estado (F-SJ-02-01 y F-SJ-02-02)</t>
  </si>
  <si>
    <t>Cada vez que se actualiza la información procesal en los formatos de seguimiento procesal o de vencimientos de Corte Constitucional y Consejo de Estado se revisa la información previamente registrada frente a la que esté publicada digitalmente en las páginas web de estas corporaciones.</t>
  </si>
  <si>
    <t>Cada vez que se detecten errores en la información que se registra.</t>
  </si>
  <si>
    <t>Director DDDOJ</t>
  </si>
  <si>
    <t>Correo electrónico institucional</t>
  </si>
  <si>
    <t>Causa 2:Que el seguimiento no refleje la realidad</t>
  </si>
  <si>
    <t>No se fortalece la seguridad jurídica</t>
  </si>
  <si>
    <t xml:space="preserve">El funcionario designado, luego de fijadas en lista las demandas de la Corte Constitucional o notificadas las demandas o actuaciones del Consejo de Estado, para evitar el incumplimiento de los términos en los procesos en los que se vaya a intervenir, confirma los términos de los procesos. En caso de registrarse información imprecisa en el formato de control, esta se corregirá. Evidencia: Formato de control de vencimientos de términos procesales de Corte Constitucional y Consejo de Estado F-SJ-02-03    </t>
  </si>
  <si>
    <t>Investigación de carácter disciplinarios para el funcionario</t>
  </si>
  <si>
    <t>[Impacto] Afectación negativa de la imagen  del Sistema Único de Información Normativa -SUIN-Juriscol- ante la ciudadanía [Causa inmediata] por desactualización de la información normativa incorporada en  el sistema [Causa raíz] por incumplimiento de la programación establecida para cargar en el sistema la información normativa obtenida de las fuentes primarias (quienes la producen: Diario Oficial, Corte Constitucional y Consejo de Estado).</t>
  </si>
  <si>
    <t>Causa 1:Incumplimiento de la programación de cargue del sistema por parte del funcionario designado .</t>
  </si>
  <si>
    <t>Pérdida de imagen del sistema SUIN-Juriscol del Ministerio de Justicia y del Derecho</t>
  </si>
  <si>
    <t>Mayor</t>
  </si>
  <si>
    <t>El funcionario designado, mensualmente, a fin de llevar un control de las tareas asignadas y evitar el incumplimiento de la programación de cargue del sistema, hace seguimiento y revisión del avance de la ejecución de la programación de carguer del sistema. Si al momento de hacer el seguimiento se identifica que una normativa no ha sido cargada en el sistema de acuerdo con lo programado, se hace el requerimiento al funcionario o contratista al que se asignó cargarla para que lo haga. Si por alguna razón el funcionario o contratista no puede realizar el cargue se designara a otro que deberá hacerlo en el menor tiempo posible. Evidencia: Formato Control General
Correos electronicos 
Reasignación del cargue de ser necesario</t>
  </si>
  <si>
    <t xml:space="preserve">El funcionario designado programa y asigna el cargue de información normativa en el sistema teniendo en cuenta la carga laboral y la eficacia operativa de las personas encargadas de cargar información normativa en el sistema, esto, para reducir la posibilidad de que se afecte el cumplimiento de la programación de cargue del sistema. </t>
  </si>
  <si>
    <t>Cada vez que se presente un incumplimiento injustificado o irrazonable en la programación de cargue de alguna información normativa programada</t>
  </si>
  <si>
    <t>Causa 2:Fallas en la herramienta tecnológica que afecten el correcto funcionamiento del sistema</t>
  </si>
  <si>
    <t>No se fortalece el principio de seguridad jurídica del país</t>
  </si>
  <si>
    <t>El funcionario designado, cada vez que se presente un incidente grave de la herramienta tecnológica, con el fin de detectar y corregir las posibles fallas cuado ello sea factible, informará a la DTGIJ  para que esa direccion tome las decisiones e implemente las acciones que considere necesarias. Si al momento de detectar los incidentes estos se puede resolver directemente por parte del equipo de trabajo de la DDDOJ se procederá a remediarlo de forma inmediata y posteriormente se comunicará a la DTGIJ. Evidencia: Registro de incidentes en el sistema de mesa de ayuda ARANDA.
Solución, cuando sea posible, por parte de la DDDOJ.</t>
  </si>
  <si>
    <t xml:space="preserve"> Causa 2:Fallas en la herramienta tecnológica que afecten el correcto funcionamiento del sistema</t>
  </si>
  <si>
    <t>El funcionario designado, cada vez que detecta incumplimientos de la programación de cargue del Sistema SUIN-Juriscol y con fin de fortalecer en el equipo de trabajo el conocimiento del procedimiento y la guía de cargue de la información normativa, realiza virtual o presencialmente capacitaciones o talleres para el equipo de trabajo. Si al momento de realizar la capacitación o taller virtual o presencial se presenta una inasistencia mayor o igual a la tercera parte de los citados, se deberá realizar un segundo ejercicio para de esta manera poder dar cobertura a la totalidad del personal invitado. Si aún despues de la segunda citación se sigue presentando inasistencia, se enviará a través de correo la guía para conocimiento de los no asistentes. Evidencia: Asistencia a la capacitación o taller 
Presentación o grabación de la capacitación o taller virtual
Programación o citación a la capacitación
Envío de la guía a los no asistentes cuando así sea necesario</t>
  </si>
  <si>
    <t>[Impacto] Deficiente depuración (derogación expresa) de disposiciones normativas formalmente vigentes que no debían depurarse [Causa inmediata], porque la entidad que desarrolla un proceso de depuración normativa aplica incorrectamente los criterios de depuración normativa establecidos por la DDDOJ   [Causa raíz], por falta de claridad jurídica de la redacción de los criterios de depuración normativa establecidos por la DDDOJ en los lineamientos o metodologías de depuración normativa</t>
  </si>
  <si>
    <t>Causa 1:Redacción insuficientemente clara, desde el punto de vista estrictamente tecnico-jurídico, de los criterios de depuración normativa que se incluyen en los lineamientos o metodologías de depuración normativa.</t>
  </si>
  <si>
    <t>Una deficiente depuración de la normativa objeto del  proceso de depuración del ordenamiento jurídico</t>
  </si>
  <si>
    <t>El equipo de trabajo del grupo de calidad normativa, cada vez que se va a redactar un nuevo documento de lineamientos o metodología de depuración normativa, revisa que la redacción de los criterios de depuración normativa sea jurídicamente clara. para facilitar que los criterios de depuración sean correctamente usados por las entidades que desarrollen procesos de depuración normativa. 
Si al momento de revisar el documento de lineamientos o metodología se identifica que  la redacción de algún criterio de depuración normativa no es jurídicamente clara,  el equipo de trabajo analiza, discute y  mejora la redacción para que resulte jurídicamente clara. 
Evidencia: documento con redacción corregido - correo electrónico</t>
  </si>
  <si>
    <t>El grupo de calidad normativa mejora la claridad jurídica de la redacción de los criterios de depuración normativa incluidos en los lineamientos o metodologías de depuración normativa, cuado una entidad que implementa un proceso de depuración normativa formule observaciones jurídicamente concretas, ciertas y pertinentes sobre la falta de claridad jurídica de los criterios de depuración normativa, para reducir el riesgo de que sean incorrectamente aplicados.</t>
  </si>
  <si>
    <t xml:space="preserve">Cada vez que que las entidades que implementen los lineamientos o metodologías de depuración normativa hagan observaciones o sugerencias en relación con la claridad jurídica de los criterios de depuración. </t>
  </si>
  <si>
    <t>Acceso a la Justicia</t>
  </si>
  <si>
    <t>Generar lineamientos, herramientas y acciones que propicien el acceso a la justicia a trav´pes de la articulación y coordinación para el desarrollo de iniciativas sectoriales, la implementación de estrategias y actividades con enfoque étnico, de género y para las personas con discapacidad, la promoción y uso de los métodos de resolución de conflictos en los territorios, la implementación de modelos de atención y el fortalecimiento de Comisarías de Familia y Consultorios Jurídicos, en desarrollo de las políticas y las competencias del Ministerio de Justicia y del Derecho</t>
  </si>
  <si>
    <t>Afectación en la prestación de los servicios de las comisarías de familia por la generación de instrumentos inadecuados a las necesidades del servicio que prestan, al no generarlos articuladamente con entidades rectoras en el tema</t>
  </si>
  <si>
    <t>Causa 1: Desarticulación en la generación de instrumentos técnicos</t>
  </si>
  <si>
    <t>Las decisiones o rutas implementadas sean inadecuadas para la prestación del servicio</t>
  </si>
  <si>
    <t>Rara Vez</t>
  </si>
  <si>
    <t>La Directora de Justicia Formal , cada vez que se genere un instrumento, lo socializará con las entidades o dependencias rectoras en el tema, con el fin de recibir retroalimentación sobre su idoneidad, pertienencia y aplicabilidad. En caso de no recibir retroalimentación se reiterará la solicitud mediante oficio.
Evidencia: Correo, memorando, oficio o publicación del instrumento.</t>
  </si>
  <si>
    <t>Realizar tutorías para la profundización de los temas vistos en los módulos y absolución de dudas</t>
  </si>
  <si>
    <t>Bimestral</t>
  </si>
  <si>
    <t>Coordinador del Grupo de Gestión para el Fortalecimiento de Comisarías de Familia</t>
  </si>
  <si>
    <t>Listado de asistencia, grabaciones, citaciones, ayudas de memoria</t>
  </si>
  <si>
    <t>En el primes bimestre de la vigencia 2025 se realizo socializacion de la estrategia para implementacion de Comisarias de Familia Moviles, el cual se realizo por medio de un webinar el cual tuvo lugar el 27 de febrero de 2025, atravez del Subsitio de Conexcion Justicia, este seminario conto con la participacion de 532 personas
En el segundo bimestre de la vigencia 2025 se realizo socializacion de la actualización de los Lineamientos para el servicio de atención comisarial, el cual se realizo por medio de un webinar el cual tuvo lugar el 06 de marzo de 2025, atravez del Subsitio de Conexcion Justicia, este seminario conto con la participacion de 541 persona</t>
  </si>
  <si>
    <t>Causa 2: Desconocimiento de las funciones y competencias de las entidades</t>
  </si>
  <si>
    <t>La directora de Justicia Formal, cada vez que se genera un instrumento, revisa que cumpla los conceptos jurídicos, técnicos y de diseño, con el fin de verificar que sea coherente con el ordenamiento jurídico vigente. En caso de encontrar inconsistencias lo devuelva al grupo de Comisarías de Familia para su ajuste.
Evidencia: Correos electrónicos</t>
  </si>
  <si>
    <t>Causa 3: Desconocimiento de las funciones de las comisarías de familia</t>
  </si>
  <si>
    <t>Generar lineamientos, herramientas y acciones que propicien el acceso a la justicia a través de la articulación y coordinación para el desarrollo de iniciativas sectoriales, la implementación de estrategias y actividades con enfoque étnico, de género y para las personas con discapacidad, la promoción y uso de los métodos de resolución de conflictos en los territorios, la implementación de modelos de atención y el fortalecimiento de Comisarías de Familia y Consultorios Jurídicos, en desarrollo de las políticas y las competencias del Ministerio de Justicia y del Derecho</t>
  </si>
  <si>
    <t xml:space="preserve">Posibilidad de afectación reputacional por incorrecta aplicación de los métodos de resolución de conflictos (MRC) en la implementación de los Programas y Estrategias de la Dirección de Métodos Alternativos de Solución de Conflictos, debido al desconocimiento de las ventajas y beneficios de su uso en los territorios </t>
  </si>
  <si>
    <t>Desconocimiento e inadecuada aplicación de los lineamientos establecidos en el procedimiento interno para la implementación del Programa Nacional de Casas de Justicia y Convivencia Cudadana, por parte del grupo de casas de justicia y convivencia ciudadana</t>
  </si>
  <si>
    <t>Aporte deficiente a la convivencia y a la solución de los conflictos en las comunidades</t>
  </si>
  <si>
    <t>El(la) coordinador(a) del grupo de casas de justicia y convivencia ciudadana, quien designe o el enlace de calidad de la DMASC, realiza al menos una vez al año, una capacitación o socialización sobre los lineamientos establecidos en el procedimiento vigente del Programa Nacional de Casas de Justicia y Convivencia Ciudadana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casas de justicia y convivencia ciudadana.</t>
  </si>
  <si>
    <t xml:space="preserve">No se generó Plan de tratamiento adicional, conforme con la valoración del riesgo. </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</si>
  <si>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en el marco del proceso de actualización de la guía para la expedición del concepto de viabilidad de los proyectos de ampliación, mantenimiento y/o dotación de la infraestructura física de los modelos de atención del Programa Nacional de Casas de Justicia y Convivencia Ciudadana, se realizaron dos sesiones de trabajo y la socialización de la propuesta de los documentos actualizados con el grupo interno. Por otra parte, en el marco del proceso de actualización del Manual operativo del Programa Nacional de Casas de Justicia y Convivencia Ciudadana, se llevaron a cabo cinco sesiones de trabajo orientadas al fortalecimiento de sus lineamientos.
Una vez culmine el proceso de actualización, se llevará a cabo la capacitación con los integrantes del grupo interno, con el fin de fortalecer la aplicación de los lineamientos.</t>
    </r>
    <r>
      <rPr>
        <i/>
        <sz val="11"/>
        <rFont val="Calibri"/>
        <family val="2"/>
        <scheme val="minor"/>
      </rPr>
      <t xml:space="preserve">
</t>
    </r>
    <r>
      <rPr>
        <i/>
        <sz val="11"/>
        <color rgb="FFFF0000"/>
        <rFont val="Calibri"/>
        <family val="2"/>
        <scheme val="minor"/>
      </rPr>
      <t xml:space="preserve">
</t>
    </r>
    <r>
      <rPr>
        <b/>
        <i/>
        <sz val="11"/>
        <rFont val="Calibri"/>
        <family val="2"/>
        <scheme val="minor"/>
      </rPr>
      <t xml:space="preserve">Evidencias: </t>
    </r>
    <r>
      <rPr>
        <i/>
        <sz val="11"/>
        <rFont val="Calibri"/>
        <family val="2"/>
        <scheme val="minor"/>
      </rPr>
      <t>actas y correo de socialización (actualización guía de viabilidad), actas (actualización manual operatiivo).
Link de evidencias carpeta denominada R36 Implementación Programas - subcarpeta Control 1 Capacitación PNCJCC:</t>
    </r>
    <r>
      <rPr>
        <i/>
        <sz val="11"/>
        <color rgb="FFFF0000"/>
        <rFont val="Calibri"/>
        <family val="2"/>
        <scheme val="minor"/>
      </rPr>
      <t xml:space="preserve"> </t>
    </r>
    <r>
      <rPr>
        <i/>
        <u/>
        <sz val="11"/>
        <color rgb="FF3366CC"/>
        <rFont val="Calibri"/>
        <family val="2"/>
        <scheme val="minor"/>
      </rPr>
      <t>https://minjusticiagovco-my.sharepoint.com/:f:/g/personal/mauricio_ordonez_minjusticia_gov_co/ElyTBrTPaqxIigLuvRfhMisB-5OOidavf8TZCOE48PEG2g?e=xjmrlb</t>
    </r>
    <r>
      <rPr>
        <i/>
        <sz val="11"/>
        <color rgb="FFFF0000"/>
        <rFont val="Calibri"/>
        <family val="2"/>
        <scheme val="minor"/>
      </rPr>
      <t xml:space="preserve">
</t>
    </r>
    <r>
      <rPr>
        <i/>
        <sz val="11"/>
        <rFont val="Calibri"/>
        <family val="2"/>
        <scheme val="minor"/>
      </rPr>
      <t xml:space="preserve">
Nota: En este periodo se realizó la revisión y ajuste en su totalidad del mapa de riesgos de gestión a cargo de la DMASC, con la asesoría y acompañamiento de la OAP. </t>
    </r>
  </si>
  <si>
    <t>Desconocimiento e inadecuada aplicación de los lineamientos establecidos en el procedimiento interno para brindar acompañamiento técnico para la implementación de la conciliación en equidad, por parte del grupo de justicia en equidad</t>
  </si>
  <si>
    <t>Incumplimiento en la ejecución  de las actividades misionales</t>
  </si>
  <si>
    <t xml:space="preserve">El(la) coordinador(a) del grupo de justicia en equidad, quien designe o el enlace de calidad de la DMASC, realiza al menos una vez al año, una capacitación o socialización sobre los lineamientos establecidos en el procedimiento vigente del Programa Nacional de Justicia en Equidad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justicia en equidad. </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</si>
  <si>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realizó capacitación para fortalecer al grupo de justicia en equidad y a integrantes del equipo transversal de la DMASC, en la aplicación del procedimiento que fue formalizado en el SIG el 30 de septiembre de 2024 P-AJ-17 (V01), denominado: “a</t>
    </r>
    <r>
      <rPr>
        <i/>
        <sz val="11"/>
        <rFont val="Calibri"/>
        <family val="2"/>
        <scheme val="minor"/>
      </rPr>
      <t>compañamiento, asesoría técnica y operativa para la implementación de la conciliación en equidad”</t>
    </r>
    <r>
      <rPr>
        <sz val="11"/>
        <rFont val="Calibri"/>
        <family val="2"/>
        <scheme val="minor"/>
      </rPr>
      <t>. Durante la sesión se generó la evaluación y retroalimentación correspondiente, lo cual quedó consignado en el acta respectiva.</t>
    </r>
    <r>
      <rPr>
        <i/>
        <sz val="11"/>
        <rFont val="Calibri"/>
        <family val="2"/>
        <scheme val="minor"/>
      </rPr>
      <t xml:space="preserve">
</t>
    </r>
    <r>
      <rPr>
        <b/>
        <i/>
        <sz val="11"/>
        <rFont val="Calibri"/>
        <family val="2"/>
        <scheme val="minor"/>
      </rPr>
      <t xml:space="preserve">Evidencias: </t>
    </r>
    <r>
      <rPr>
        <i/>
        <sz val="11"/>
        <rFont val="Calibri"/>
        <family val="2"/>
        <scheme val="minor"/>
      </rPr>
      <t xml:space="preserve">Acta, presentación, correo de envío del acta.
Link de evidencias carpeta denominada R36 Implementación Programas - subcarpeta Control 2 Capacitación PNJE: </t>
    </r>
    <r>
      <rPr>
        <i/>
        <u/>
        <sz val="11"/>
        <color rgb="FF3366CC"/>
        <rFont val="Calibri"/>
        <family val="2"/>
        <scheme val="minor"/>
      </rPr>
      <t>https://minjusticiagovco-my.sharepoint.com/:f:/g/personal/mauricio_ordonez_minjusticia_gov_co/EmtVHZqI2pxKr2Mqgl-YFjEBkTlQSA_CPK9DTu6a0nuSnQ?e=uJbEnj</t>
    </r>
    <r>
      <rPr>
        <i/>
        <sz val="11"/>
        <rFont val="Calibri"/>
        <family val="2"/>
        <scheme val="minor"/>
      </rPr>
      <t xml:space="preserve">
Nota: En este periodo se realizó la revisión y ajuste en su totalidad del mapa de riesgos de gestión a cargo de la DMASC, con la asesoría y acompañamiento de la OAP. </t>
    </r>
  </si>
  <si>
    <t>Desconocimiento e inadecuada aplicación de los lineamientos establecidos en los procedimientos internos para la implementación del Programa Nacional de Conciliación Extrajudicial en Derecho, Arbitraje y Amigable Composición, por parte del grupo de conciliación en Derecho, Arbitraje y Amigable Composición</t>
  </si>
  <si>
    <t>Afectación en temas de convivencia y solución de conflictos en el orden territorial</t>
  </si>
  <si>
    <t>El(la) coordinador(a) del grupo de conciliación extrajudicial en derecho, arbitraje y amigable composición, quien designe o el enlace de calidad de la DMASC realiza al menos una vez al año, una capacitación o socialización sobre los lineamientos establecidos en los procedimientos vigentes del Programa Nacional de Conciliación Extrajudicial en Derecho, Arbitraje y Amigable Composición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conciliación extrajudicial en derecho, arbitraje y amigable composición</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</si>
  <si>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llevó a cabo la socialización de la propuesta actualizada del procedimiento y de los instrumentos de visitas de control, inspección y vigilancia a los centros de conciliación, arbitraje y amigable composición con el Grupo de Conciliación Extrajudicial en Derecho, Arbitraje y Amigable Composición, con el fin de presentarla y fortalecer su aplicación, conforme con lo establecido en la normatividad vigente. Igualmente, se efectuó la socialización con la Directora y con el Viceministerio de Promoción de la Justicia. En mayo de 2025 se proyecta realizar la capacitación respectiva.</t>
    </r>
    <r>
      <rPr>
        <i/>
        <sz val="11"/>
        <rFont val="Calibri"/>
        <family val="2"/>
        <scheme val="minor"/>
      </rPr>
      <t xml:space="preserve">
</t>
    </r>
    <r>
      <rPr>
        <b/>
        <i/>
        <sz val="11"/>
        <rFont val="Calibri"/>
        <family val="2"/>
        <scheme val="minor"/>
      </rPr>
      <t>Evidencias</t>
    </r>
    <r>
      <rPr>
        <i/>
        <sz val="11"/>
        <rFont val="Calibri"/>
        <family val="2"/>
        <scheme val="minor"/>
      </rPr>
      <t xml:space="preserve">: Actas, presentación, envio de documentos.
Link de evidencias carpeta denominada R36 Implementación Programas - subcarpeta Control 3 Capacitación PNCEDAAC: </t>
    </r>
    <r>
      <rPr>
        <i/>
        <u/>
        <sz val="11"/>
        <color rgb="FF3366CC"/>
        <rFont val="Calibri"/>
        <family val="2"/>
        <scheme val="minor"/>
      </rPr>
      <t>https://minjusticiagovco-my.sharepoint.com/:f:/g/personal/mauricio_ordonez_minjusticia_gov_co/EnZgYjwMNFdDsssm8FrnpeIBLJY8MoYESqCqSBpjgo6Btg?e=T9GTO8</t>
    </r>
    <r>
      <rPr>
        <i/>
        <sz val="11"/>
        <rFont val="Calibri"/>
        <family val="2"/>
        <scheme val="minor"/>
      </rPr>
      <t xml:space="preserve">
</t>
    </r>
    <r>
      <rPr>
        <i/>
        <sz val="11"/>
        <color rgb="FFFF0000"/>
        <rFont val="Calibri"/>
        <family val="2"/>
        <scheme val="minor"/>
      </rPr>
      <t xml:space="preserve">
</t>
    </r>
    <r>
      <rPr>
        <i/>
        <sz val="11"/>
        <rFont val="Calibri"/>
        <family val="2"/>
        <scheme val="minor"/>
      </rPr>
      <t xml:space="preserve">Nota: En este periodo se realizó la revisión y ajuste en su totalidad del mapa de riesgos de gestión a cargo de la DMASC, con la asesoría y acompañamiento de la OAP. </t>
    </r>
  </si>
  <si>
    <t>Desconocimiento e inadecuada aplicación de los lineamientos establecidos en el manual interno para la implementación de la Estrategia Sistemas Locales de Justicia, por parte del grupo de sistemas locales de justicia</t>
  </si>
  <si>
    <t>Hallazgos por parte de los entes de control</t>
  </si>
  <si>
    <t>El(la) coordinador(a) del grupo de sistemas locales de justicia, quien designe o el enlace de calidad de la DMASC, realiza al menos una vez al año, una capacitación o socialización sobre los lineamientos vigentes de la Estrategia Sistemas Locales de Justicia para fortalecer su ejecución; al final,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sistemas locales de justicia.</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</si>
  <si>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Esta actividad se reportará en el segundo monitoreo. 
</t>
    </r>
    <r>
      <rPr>
        <i/>
        <sz val="11"/>
        <rFont val="Calibri"/>
        <family val="2"/>
        <scheme val="minor"/>
      </rPr>
      <t xml:space="preserve">Nota: En este periodo se realizó la revisión y ajuste en su totalidad del mapa de riesgos de gestión a cargo de la DMASC, con la asesoría y acompañamiento de la OAP. </t>
    </r>
  </si>
  <si>
    <t xml:space="preserve"> Posibilidad de afectación reputacional por debilidades en la realización de las visitas de control, inspección y vigilancia que se ejercen sobre los centros de conciliación, arbitraje y amigable composición, debido a deficiencias en la planeación, la ejecución y en el diligenciamiento de los instrumentos, de conformidad con la normatividad vigente</t>
  </si>
  <si>
    <t>2-Impulsar el acceso inclusivo a la justicia y el reconocimiento de las justicias propias de los pueblos étnicos, para atender las necesidades jurídicas de las personas y comunidades a partir de enfoques diferenciales y diferenciados.</t>
  </si>
  <si>
    <t>Deficiencias en la planeación, ejecución  y diligenciamiento de instrumentos de las visitas de control, inspección y vigilancia que se realizan a los centros de conciliación, arbitraje y amigable composición</t>
  </si>
  <si>
    <t>Afectación en la calidad del servicio que prestan los centros de conciliación, arbitraje y amigable composición</t>
  </si>
  <si>
    <r>
      <t xml:space="preserve">El(la) coordinador(a) del grupo de conciliación extrajudicial en derecho, arbitraje y amigable composición o el servidor designado, periódicamente, a fin de evitar el incumplimiento en la realización de las visitas de control, inspección y vigilancia de los centros de conciliación, arbitraje y amigable composición que deberán ser visitados en la vigencia, realizará la planeación acorde con los criterios establecidos e implementará medidas de seguimiento a su ejecución. Si las visitas no se pueden realizar de acuerdo con la planeación establecida, se gestionará su modificación.
</t>
    </r>
    <r>
      <rPr>
        <i/>
        <sz val="11"/>
        <color theme="1"/>
        <rFont val="Abadi"/>
        <family val="2"/>
      </rPr>
      <t xml:space="preserve">Evidencia: Planeación y seguimiento de las visitas, soportes de la modificación (si aplica).
</t>
    </r>
    <r>
      <rPr>
        <sz val="11"/>
        <color theme="1"/>
        <rFont val="Abadi"/>
        <family val="2"/>
      </rPr>
      <t xml:space="preserve">
</t>
    </r>
    <r>
      <rPr>
        <u/>
        <sz val="11"/>
        <color theme="1"/>
        <rFont val="Abadi"/>
        <family val="2"/>
      </rPr>
      <t>Este control aplica para el  grupo de conciliación extrajudicial en derecho, arbitraje y amigable composición</t>
    </r>
  </si>
  <si>
    <t>Desconocimiento de los procedimientos o lineamientos establecidos para la realización de las visitas de control,  inspección y vigilancia a los centros de conciliación, arbitraje y amigable composición</t>
  </si>
  <si>
    <t>Incumplimiento en la aplicación de la normatividad vigente e investigaciones disciplinarias</t>
  </si>
  <si>
    <r>
      <t xml:space="preserve">El(la) coordinador(a) del grupo de conciliación extrajudicial en derecho, arbitraje y amigable composición, quien designe o el enlace de calidad de la DMASC, realiza al menos una vez al año, una capacitación o socialización sobre los lineamientos y formatos establecidos en el procedimiento vigente de visitas de control, inspección y vigilancia, así como, sobre el diligenciamiento de los instrumentos de visita, con el fin de fortalecer su ejecución; y efectúa una evaluación a los asistentes. Si no asiste la mayoría de los integrantes se envía el material a través del correo electrónico. 
</t>
    </r>
    <r>
      <rPr>
        <i/>
        <sz val="11"/>
        <color theme="1"/>
        <rFont val="Abadi"/>
        <family val="2"/>
      </rPr>
      <t xml:space="preserve">Evidencia: soporte de asistencia a la capacitación o socialización con el material y evaluación respectiva, correo de envío del material. </t>
    </r>
    <r>
      <rPr>
        <sz val="11"/>
        <color theme="1"/>
        <rFont val="Abadi"/>
        <family val="2"/>
      </rPr>
      <t xml:space="preserve">
</t>
    </r>
    <r>
      <rPr>
        <u/>
        <sz val="11"/>
        <color theme="1"/>
        <rFont val="Abadi"/>
        <family val="2"/>
      </rPr>
      <t>Este control aplica para el grupo de conciliación extrajudicial en derecho, arbitraje y amigable composición</t>
    </r>
  </si>
  <si>
    <t>Generar acciones que contribuyan a la implementación de la política pública de drogas y criminal y penitenciaria, de los mecanismos de cooperación jurídica internacional y la justicia transicional con el fin de fortalecer la gestión pública entorno a lucha contra la criminalidad y reincidencia.</t>
  </si>
  <si>
    <t>Posibidad de afectación reputacional por no gestionar la solicitud ante la Comisión Intersectorial para el Estudio de Solicitudes de Repatriación de Presos, debido a la demora injustificada en el estudio de requisitos.</t>
  </si>
  <si>
    <t>8-Liderar la cooperación judicial internacional en materia de justicia y del derecho.​</t>
  </si>
  <si>
    <t>Demora injustificada en el estudio de requisitos de la solicitud.</t>
  </si>
  <si>
    <t>Sobreacumulación de peticiones sobre un caso</t>
  </si>
  <si>
    <t>El coordinador del Grupo de traslado de personas condenadas, previo al estudio del caso por parte de la Comisión Intersectorial para el estudio de repatriación de presos y posterior a la revisión y gestión del profesional designado de este, a fin de verificar que la información y la documentación del expediente se encuentre completa, revisará que la información consignada en la hoja de vida del condenado corresponda con la documentación que conforma el expediente, En caso de que al momento de revisar la hoja de vida del condenado, se identifique que el expediente se encuentra incompleto o que la información este incorrecta, en el primer caso se solicita al profesional encargado del caso para que este gestione la documentación faltante, en el segundo caso se solicitara al profesional las correcciones a las que haya lugar. Evidencia: Estudio del caso por parte de la comisión.
Gestión de la documentación faltante a las autoridades correspondientes por parte del profesional encargado del caso, cuando haya lugar.
Recepción por segunda vez de la hoja de vida con las correcciones por parte del profesional encargado del caso.</t>
  </si>
  <si>
    <t>No gestionar la solicitud ante la Comisión Intersectorial para Estudio de Solicitudes de Repatriación de Presos.</t>
  </si>
  <si>
    <t>El coordinador del Grupo de traslado de personas condenadas, cada dos meses, a fin de verificar que se este realizando la gestión a la solicitud y determinar en que fase se encuentra, revisará los casos en la base de datos de solicitudes de traslado. En caso de que al momento de realizar la verificación se identifique una solicitud que aparece en la base de datos en estado Recibida luego de dos meses, pero no aparece ninguna otra actuación se solicitará al profesional encargado del caso la debida justificación del tema y se procederá a informar a este la prioridad de la gestión de la misma. Evidencia: Observaciones por parte del coordinador en la base de datos sobre el caso
Requerimiento al profesional de la justificación, en el caso que se requiera</t>
  </si>
  <si>
    <t>La no comunicación del acto administrativo a las instancias pertinentes para el eventual cumplimiento de la decisión.</t>
  </si>
  <si>
    <t>El coordinador del Grupo de traslado de personas condenadas, revisará periódicamente los casos en la base de datos de solicitudes de traslado, a fin de determinar si se comunicó la firmeza del acto administrativo que decide una solicitud o resuelve un recurso. En caso de que al momento de realizar la verificación se identifique una solicitud que aparece en la base de datos en estado recibida luego de dos meses, pero no aparece ninguna otra actuación se solicitará al profesional encargado del caso la debida justificación del tema y se procederá a informarle la prioridad de la gestión. Evidencia: Registro de observaciones por parte del coordinador en la base de datos sobre el caso:
Requerimiento por correo electrónico al profesional de la justificación, en el caso que se requiera</t>
  </si>
  <si>
    <t>Posibilidad de afectación reputacional por análisis incorrecto de solicitudes de asistencia judicial elevadas por autoridad competente, debido al incumplimiento de requisitos de fondo y forma previstos en el convenio aplicable.</t>
  </si>
  <si>
    <t>Análisis incorrecto de solicitudes de asistencia judicial elevadas por autoridad competente,</t>
  </si>
  <si>
    <t>Afectación al proceso penal de cual se deriva la solicitud de asistencia judicial</t>
  </si>
  <si>
    <t xml:space="preserve">El coordinador del Grupo de Asistencia Judicial en Materia Penal de la Dirección de Asuntos Internacionales, cada vez que se reciba una solicitud de asistencia judicial  y previo al envío de esta a la autoridad central correspondiente, a fin de determinar la viabilidad de la solicitud y  evitar devoluciones o reprocesos por documentación incompleta o inconsistente por parte de la Autoridad Central, revisará el cumplimiento de los requisitos de fondo y forma, previstos en el instrumento internacional aplicable al caso concreto. En caso de que al momento de recibir la solicitud, esta se encuentre sin el lleno de los requisitos, se devuelve a la autoridad judicial requirente con las observaciones del caso. Evidencia: Oficio por parte del Ministerio con las respectivas observaciones en los casos que aplique a la solicitud de la autoridad judicial. </t>
  </si>
  <si>
    <t>El incumplimiento de requisitos de fondo y forma previstos en el convenio aplicable.</t>
  </si>
  <si>
    <t>Dilatación en los tiempos previstos por el Despacho Judicial requirente
Investigación disciplinaria por el Ministerio de Justicia y del Derecho
Requerimiento por parte de un ente de control</t>
  </si>
  <si>
    <t>Posibilidad de afectación reputacional por el incumplimiento a los tratados de extradición y/o a la norma interna debido a la falta de gestión y al trámite inadecuado de las solicitudes de extradición pasiva  o activa</t>
  </si>
  <si>
    <t xml:space="preserve">
Demora en la atención de solicitud de extradición activa o  pasiva, Devolución de la documentación soporte de la solicitud de extradición pasiva que se envía a la CSJ</t>
  </si>
  <si>
    <t>La persona designada por el Coordinador del Grupo de Extradiciones, cada vez que se reciba una solicitud de extradición pasiva y previo a su envío a la Corte Suprema de Justicia, verifica que la solicitud se encuentre completa y conforme a la norma o tratado aplicable, revisará la documentación allegada por el Ministerio de Relaciones Exteriores y realiza el oficio remisorio correspondiente. En caso de que al momento de realizar la verificación se identifique una solicitud incompleta, que no cumpla con la normatividad o el tratado o que no es clara, se solicita la respectiva complementación ante el Ministerio de Relaciones Exteriores. Evidencia: Oficio remisorio de la documentación al órgano judicial y oficio de solicitud de complementación ante el Ministerio de Relaciones Exteriores en los casos donde haya lugar, ambos con revisión del Coordinador del Grupo de Extradiciones.</t>
  </si>
  <si>
    <t>Demoras en la notificación a las partes interesadas del acto administrativo de extradición pasiva.</t>
  </si>
  <si>
    <t>Requerimiento por parte de un ente de control</t>
  </si>
  <si>
    <t>La persona designada por el Coordinador del Grupo de Extradiciones, cada vez que se reciba una solicitud de extradición activa y previa su remisión al Ministerio de Relaciones Exteriores, verifica que la solicitud se encuentre completa  y conforme a la norma o tratado aplicable, revisa la documentación enviada por la autoridad judicial requirente y realiza el oficio remisorio correspondiente. En caso de que al momento de realizar la verificación, se identifique una solicitud incompleta, que no cumpla con la normatividad o el tratado o que no es clara, se solicita la respectiva complementación a la autoridad judicial requirente. Evidencia: Oficio de remisión de la documentación y oficio de solicitud de complementación a la autoridad judicial requirente, si es del caso, ambos con la revisión del Coordinador del Grupo de Extradiciones.</t>
  </si>
  <si>
    <t>Enviar a Cancillería de manera incompleta la documentación requerida para la extradición activa al tratado aplicable al caso</t>
  </si>
  <si>
    <t>Devolución de Cancillería por errores en la documentación enviada para la solicitud de extradición activa.</t>
  </si>
  <si>
    <t>Herramienta de Administración de riesgos</t>
  </si>
  <si>
    <t>ANÁLISIS DEL RIESGO</t>
  </si>
  <si>
    <t>Análisis de Impacto Riesgos de Corrupción</t>
  </si>
  <si>
    <t>1. ¿Afecta al grupo de funcionarios del proceso?</t>
  </si>
  <si>
    <t>2. ¿Afecta el cumplimiento de metas y objetivos de la dependencia?</t>
  </si>
  <si>
    <t>3. ¿Afecta el cumplimiento de misión de la Entidad?</t>
  </si>
  <si>
    <t>4. ¿Afecta el cumplimiento de la misión del sector al que pertenece la Entidad?</t>
  </si>
  <si>
    <t>5. ¿Genera pérdida de confianza de la entidad, afectando la reputación?</t>
  </si>
  <si>
    <t>6. ¿Genera pérdida de Recursos Económicos?</t>
  </si>
  <si>
    <t>7. ¿Afecta la generación de los productos o la prestación de servicios?</t>
  </si>
  <si>
    <t>8. ¿Da lugar al detrimento de calidad de vida de la comunidad por la pérdida del bien, servicios o recursos públicos?</t>
  </si>
  <si>
    <t>9. ¿Genera pérdida de información de la Entidad?</t>
  </si>
  <si>
    <t>10. ¿Genera intervención de los órganos de control, de la Fiscalía u otro ente?</t>
  </si>
  <si>
    <t>11. ¿Da lugar a procesos sancionatorios?</t>
  </si>
  <si>
    <t>12. ¿Da lugar a procesos disciplinarios?</t>
  </si>
  <si>
    <t>13. ¿Da lugar a procesos fiscales?</t>
  </si>
  <si>
    <t>14. ¿Da lugar a procesos penales</t>
  </si>
  <si>
    <t>15. ¿Genera pérdida de credibilidad del sector?</t>
  </si>
  <si>
    <t>16. ¿Ocasiona lesiones físicas o pérdida de vidas humanas?</t>
  </si>
  <si>
    <t>17. ¿Afecta la imagen regional?</t>
  </si>
  <si>
    <t>18. ¿Afecta la imagen nacional?</t>
  </si>
  <si>
    <t>19. ¿Genera daño ambiental?</t>
  </si>
  <si>
    <t>CONTADOR DE IMPACTO</t>
  </si>
  <si>
    <t xml:space="preserve">Orientar la ejecución de las actividades necesarias para garantizar el acceso, la administración y conservación de los documentos físicos y electrónicos producidos y recibidos por la Entidad,
en cumplimiento de las disposiciones emanadas por parte del Archivo General de la Nación “Jorge Palacios Preciado” y el Ministerio de Tecnologías de la Información </t>
  </si>
  <si>
    <t>Posibilidad de manipular, incluir o extraer documentos no autorizados haciendo uso del poder, accediendo a los archivos de gestión y el archivo central para favorecer intereses privados o particulares.</t>
  </si>
  <si>
    <t>Debilidades en los controles de acceso a los Archivos de Gestión y Archivo Central</t>
  </si>
  <si>
    <t xml:space="preserve">1. Sanciones de entes de Control </t>
  </si>
  <si>
    <t>No</t>
  </si>
  <si>
    <t>El Técnico, Profesional o Contratista del Grupo de Gestión Documental  designado, implementará el control de Préstamo y Consulta de Documentos y Expedientes conforme al Procedimiento P-GD-06. Para el acceso de personal tras cualquier cambio en los permisos de acceso a los archivos, el GGD enviará un correo electrónico al Grupo de Gestión Administrativa (GGA) y al supervisor del contrato de vigilancia, adjuntando la lista actualizada de personas autorizadas. Además, todos los accesos quedarán registrados en el Formato F-GD-06-03 - Control de Ingreso y Salida de Bodegas de Archivo, garantizando la evidencia de quienes ingresaron al archivo de gestión. En caso de detectarse el ingreso de personal no autorizado, se notificará inmediatamente al GGA, Secretaría General (SG) y la Oficina de Control Interno (OCI) para la adopción de las medidas correctivas pertinentes.
Evidencia: 1. -Reporte de Power BI con el registro solicitudes de prestamos en form de la intranet.
Evidencia: 2. -F-GD-06-02-Formato de prestamos  de expedientes y consulta de documentos.
Evidencia: 3. -F-GD-06-03-Control de Ingreso y Salida de Bodegas de archivo</t>
  </si>
  <si>
    <t>Remitir listado de accesos autorizados a los archivos de gestión y archivo central al Grupo de Gestión Administrativa, actualizado de acuerdo con los cambios en roles, responsabilidades y contratos.</t>
  </si>
  <si>
    <t>Semestral</t>
  </si>
  <si>
    <t>Coordinador del Grupo de Gestión documental</t>
  </si>
  <si>
    <t>Correo Electronico al GGA</t>
  </si>
  <si>
    <r>
      <t xml:space="preserve">El riesgo no se materializo en I Cuatrimestre de 2025. En atención a las observaciones realizadas por la OCI, se realizó la reformulación del riesgo, controles, valoración y acciones de tratamiento conforme a la GUIA G-MC-04 de Administración del Riesgo. 
Los controles y acciones de tratamiento se ejecutaron conforme a lo planificado, se presentan evidencias a corte 30 de abril de acuerdo con el requerimiento de reporte de información de la OAP:
</t>
    </r>
    <r>
      <rPr>
        <b/>
        <sz val="11"/>
        <color theme="1"/>
        <rFont val="Calibri"/>
        <family val="2"/>
        <scheme val="minor"/>
      </rPr>
      <t>Control 1</t>
    </r>
    <r>
      <rPr>
        <sz val="11"/>
        <color theme="1"/>
        <rFont val="Calibri"/>
        <family val="2"/>
        <scheme val="minor"/>
      </rPr>
      <t xml:space="preserve"> : Se recibieron las solicitudes de préstamo de documentos en tiempo real por el formulario Forms y se verificó su viabilidad. Se atendieron 317 solicitudes préstamos para el primer cuatrimestre del año 2025, sin novedad.
-Se adjuntan las planillas de entrega de documentos físicos en los casos en los que se confirmó el acceso a la información.
</t>
    </r>
    <r>
      <rPr>
        <b/>
        <sz val="11"/>
        <color theme="1"/>
        <rFont val="Calibri"/>
        <family val="2"/>
        <scheme val="minor"/>
      </rPr>
      <t xml:space="preserve">Acción de tratamiento 1 </t>
    </r>
    <r>
      <rPr>
        <sz val="11"/>
        <color theme="1"/>
        <rFont val="Calibri"/>
        <family val="2"/>
        <scheme val="minor"/>
      </rPr>
      <t>: La actividad se ha realizado con la solicitud de autorización de ingresos a los archivos MJD, al Grupo de Gestión Administrativa, por medio de correo electronico: se comparten 63 correos en el periodo.
https://minjusticiagovco-my.sharepoint.com/:f:/g/personal/mauricio_ordonez_minjusticia_gov_co/EqB4baoUP85Jhcw3aDkbZegBxRL0TDtx6qUHlsKOuGLTdw?email=lilian.diaz%40minjusticia.gov.co&amp;e=X962Cj</t>
    </r>
  </si>
  <si>
    <t>Se evidencia que, para el presente seguimiento, la dependencia actualizó la descripción del riesgo, ajustándola a la estructura de un riesgo de corrupción.
Sin embargo, desde la OCI se recomienda nuevamente revisar la relevancia de este riesgo dentro de la matriz de riesgos de corrupción, ya que, conforme a su formulación actual, no se identifica un uso indebido del poder ni una desviación de la gestión o de los recursos públicos, elementos esenciales para que un riesgo sea catalogado como de corrupción. Por lo tanto, se sugiere considerar su tratamiento como un riesgo de gestión.
Adicionalmente, se reiteran las observaciones realizadas por la OCI en seguimientos anteriores respecto a las debilidades en la formulación de los controles y acciones de tratamiento, las cuales no garantizan una mitigación efectiva del riesgo identificado.
Finalmente, se recomienda a la dependencia gestionar una mesa de trabajo con la OAP, con el fin de revisar conjuntamente el riesgo señalado y evaluar su pertinencia dentro de la matriz de riesgos de corrupción.</t>
  </si>
  <si>
    <t>El Profesional o Contratista del Grupo de Gestión Documental  designado, cada vez que sea requerido solicitara a Todo el personal, contratistas y vinculado por outsourcing que requiera acceso a los archivos de gestión y archivo central del Ministerio firmar un Acuerdo de Confidencialidad de la Información.
Evidencia :  Firma F-GC-04-44- Compromiso de Confidencialidad</t>
  </si>
  <si>
    <t>Realizar capacitaciones de acuerdo con el Plan de Capacitación Institucional, enfocadas en la normatividad archivística y los procedimientos para la adecuada operación del Grupo de Gestión Documental.</t>
  </si>
  <si>
    <t>Trimestral</t>
  </si>
  <si>
    <t>Presentación de la Capacitación y Lista de asistencia.</t>
  </si>
  <si>
    <r>
      <t xml:space="preserve">El riesgo no se materializo en I Cuatrimestre de 2025. 
Los controles y acciones de tratamiento se ejecutaron conforme a lo planificado, se presentan evidencias a corte 30 de abril de 2025 de acuerdo con el requerimiento de reporte de información de la OAP:
</t>
    </r>
    <r>
      <rPr>
        <b/>
        <sz val="11"/>
        <color theme="1"/>
        <rFont val="Calibri"/>
        <family val="2"/>
        <scheme val="minor"/>
      </rPr>
      <t>Control 2</t>
    </r>
    <r>
      <rPr>
        <sz val="11"/>
        <color theme="1"/>
        <rFont val="Calibri"/>
        <family val="2"/>
        <scheme val="minor"/>
      </rPr>
      <t xml:space="preserve"> : Se realizo la firma del Fomato de confidencialidad, para todos los contratistas y personal que ingreso  a laboral durante el I cuatrimestre, sin novedad.
-Se adjuntan 26 formatos firmados por los contratistas y personal de Servicios Postales.
</t>
    </r>
    <r>
      <rPr>
        <b/>
        <sz val="11"/>
        <color theme="1"/>
        <rFont val="Calibri"/>
        <family val="2"/>
        <scheme val="minor"/>
      </rPr>
      <t xml:space="preserve">Acción de tratamiento 2 </t>
    </r>
    <r>
      <rPr>
        <sz val="11"/>
        <color theme="1"/>
        <rFont val="Calibri"/>
        <family val="2"/>
        <scheme val="minor"/>
      </rPr>
      <t>: Se realizo el cumplimiento del Plan institucional de capacitacion para lo cual se adjuntan evidencias de 10 capacitaciones sobre temas Archivisticos realizadas en el cuatrimestre.
https://minjusticiagovco-my.sharepoint.com/:f:/g/personal/mauricio_ordonez_minjusticia_gov_co/EqB4baoUP85Jhcw3aDkbZegBxRL0TDtx6qUHlsKOuGLTdw?email=lilian.diaz%40minjusticia.gov.co&amp;e=X962Cj</t>
    </r>
  </si>
  <si>
    <r>
      <rPr>
        <sz val="11"/>
        <color rgb="FF000000"/>
        <rFont val="Calibri"/>
        <family val="2"/>
        <scheme val="minor"/>
      </rPr>
      <t xml:space="preserve">El riesgo no se materializó en el segundo cuatrimestre de 2025. Los controles y las acciones de tratamiento se ejecutaron según lo planificado. A continuación, se presenta la evidencia a corte 31 de agosto de 2025, en respuesta al requerimiento de la OAP.
</t>
    </r>
    <r>
      <rPr>
        <b/>
        <sz val="11"/>
        <color rgb="FF000000"/>
        <rFont val="Calibri"/>
        <family val="2"/>
        <scheme val="minor"/>
      </rPr>
      <t xml:space="preserve">Control de acceso y confidencialidad
</t>
    </r>
    <r>
      <rPr>
        <sz val="11"/>
        <color rgb="FF000000"/>
        <rFont val="Calibri"/>
        <family val="2"/>
        <scheme val="minor"/>
      </rPr>
      <t xml:space="preserve">Se implementó el control de acceso a los archivos de gestión y al archivo central. Como evidencia, se adjuntan 22 formatos F-GC-04-44 - Compromiso de Confidencialidad, firmados por los contratistas y el personal de Servicios Postales que ingresaron a la entidad durante el primer cuatrimestre, sin presentarse novedad alguna.
</t>
    </r>
    <r>
      <rPr>
        <b/>
        <sz val="11"/>
        <color rgb="FF000000"/>
        <rFont val="Calibri"/>
        <family val="2"/>
        <scheme val="minor"/>
      </rPr>
      <t xml:space="preserve">Capacitación del personal
</t>
    </r>
    <r>
      <rPr>
        <sz val="11"/>
        <color rgb="FF000000"/>
        <rFont val="Calibri"/>
        <family val="2"/>
        <scheme val="minor"/>
      </rPr>
      <t xml:space="preserve">En cumplimiento del Plan Institucional de Capacitación, se realizaron xx jornadas de capacitación enfocadas en la normatividad archivística y los procedimientos para la adecuada operación del Grupo de Gestión Documental.
</t>
    </r>
  </si>
  <si>
    <t xml:space="preserve"> Establecer los lineamientos para la selección, suscripción, ejecución y liquidación de contratos en
el Ministerio de Justicia y del Derecho, con el fin de suplir las diferentes necesidades de adquisición de bienes y servicios que
permitan el cumplimiento de las funciones y competencias que le asigna la Ley a la entidad.	</t>
  </si>
  <si>
    <t>Posibilidad de omitir deliberadamente los incumplimientos contractuales o alterar los informes de supervisión o interventoría, a cambio de beneficios personales o de terceros, comprometiendo la adecuada ejecución del contrato y/o los recursos de la entidad.</t>
  </si>
  <si>
    <t>Deficiente seguimiento por parte del supervisor o interventor sin cumplir con lo establecido en la normatividad vigente.</t>
  </si>
  <si>
    <t>Investigaciones disciplinarias, fiscales y penales</t>
  </si>
  <si>
    <t>El supervisor e interventor deberá presentar informes de ejecución según la periodicidad pactada en el contrato, en los cuales se verifique el avance de la ejecución del contrato, las actividades realizadas, los bienes suministrados, los servicios prestados, las obras ejecutadas, las cantidades recibidas y de más que correspondan, según la naturaleza del contrato. Los cuales deberán referirse al cumplimiento y seguimiento del contrato, en el aspecto jurídico, técnico, administrativo, financiero y contable. Evidencias: Base de datos de los contratos o convenios en ejecución con su respectivo link de consulta en Secop.</t>
  </si>
  <si>
    <t>Debilidades en la definición  y/o aplicación de controles para la supervisión e interventoría de los contratos.</t>
  </si>
  <si>
    <t>Remitir recomendaciones generales a los supervisores, sobre la adecuada labor de la supervisión</t>
  </si>
  <si>
    <t>El /la Coordinador(a) del GGC o quien delegue</t>
  </si>
  <si>
    <t xml:space="preserve"> Circular o memorando o correo electrónico</t>
  </si>
  <si>
    <t>No se presentó la materialización de riesgos.  Se realiza reporte con corte 30 de abril de 2025.
Se cargan las evidencias tanto de los acciones como de los controles en la carpeta conpartida del OneDrive.
1. Mediante memorando MEM25-0001849-GGC-40200 el GGC emite: "Recomendaciones para los supervisores de contratos en el cumplimiento de la obligación de publicación de documentos en el Secop II, Tienda Virtual y Sicfr".
2. El 4 de abril de 2025 se socializa por parte de secretaria general mediante correo electrónico.
Es necesario indicar que atendiendo las recomendaciones de la OAP y SG, en reuniones llevadas a cabo el 25 y 30 de Abril 2025, se relacionan los ajustes realizados en la matriz de corrupción del GGC, así:
• Por recomendación del asesor de la OAP, se modifica el riesgo que inicialmente cubría las 3 etapas de la Gestión Contractual quedando enfocado en la etapa de ejecuciónsupervisión, definiéndose como “Posibilidad de omitir deliberadamente los incumplimientos contractuales o alterar los informes de supervisión o interventoría, a cambio de beneficios personales o de terceros, comprometiendo la adecuada ejecución del contrato y/o los recursos de la entidad.”
• Se ajustan causas, controles y acciones de tratamiento enfocadas a la etapa ejecución-supervisión
• Se ajusta el objetivo estratégico al de la vigencia 2025
• La columna AU “Opciones de manejo” del riesgo residual, conforme la indicación del asesor de la OAP se ajusta manualmente, ya que en los casos de riesgo residual “Alto” o “extremo” se debe definir plan de tratamiento por lo tanto lo adecuado es “Reducir el riesgo” y no “Evitar el riesgo” como lo presenta por formulación el formato.
• Se realizaron ajustes en la formulación de la columna AJ, correspondiente a la evaluación del riesgo residual, la cual se encontraba en blanco. Se incorporó la fórmula de la matriz anterior.
Como resultado del ejercicio realizado se proyecta un posible riesgo fiscal para el proceso, sin embargo se revisará su viabilidad para el segundo cuatrimestre de la vigencia.</t>
  </si>
  <si>
    <t xml:space="preserve">No se presentó la materialización de riesgos.  Se realiza reporte con corte 31 de agosto de 2025.
Se cargan las evidencias tanto de los acciones como de los controles en la carpeta conpartida del OneDrive.
1. Mediante memorando MJD-MEM25-0003041-GGC-40200 del 12 de junio de 2025 el GGC emite: "Recomendaciones para los supervisores de contratos en el cumplimiento de la obligación de publicación de documentos en el Secop II, Tienda Virtual y Sicfr".
2. El 16 de junio de 2025 se socializa por parte de secretaria general mediante correo electrónico.
Con el fin de atender las observaciones de la OCI, el Grupo de Gestión Contractual indica lo siguiente:
1. Para el seguimiento de abril de 2025, atendiendo las observaciones de la OCI, el GGC llevo a cabo reuniones los días 25 y 30 de abril 2025 con la asesoría de la Oficina Asesora de Planeación y Secretaria General, modificando el riesgo de corrupción que inicialmente cubría las 3 etapas de la Gestión Contractual (precontractual, contractual y poscontractual) quedando enfocado en la etapa de ejecución-supervisión, definiéndose el riesgo como la “Posibilidad de omitir deliberadamente los incumplimientos contractuales o alterar los informes de supervisión o interventoría, a cambio de beneficios personales o de terceros, comprometiendo la adecuada ejecución del contrato y/o los recursos de la entidad", así mismo, se ajustaron las causas, controles y acciones de tratamiento enfocadas a la etapa ejecución-supervisión.
2. Para atender las observaciones del seguimiento agosto 2025, se llevo a cabo reunión con la Oficina Asesora de Planeación y Secretaria General para que con su asesoría se revisaron las observaciones, revisando las causas, que están actualmente formuladas indicando que la dependencia aplicó una metodología de análisis de causas, de manera que identificó que el riesgo de corrupción primordialmente está enfocado en la etapa de ejecución-supervisión, la cual se encuentra directamente bajo gestión y responsabilidad del supervisor, sin embargo, el Grupo de Gestión Contractual, por ser la dependencia que emite los lineamientos tales como procedimientos, manuales, guías y formatos que debe tener en cuenta el supervisor del contrato para realizar en debida forma su gestión. Pör lo cual se acuerda para este segumiento no modificar las causas del riesgos  estableciendo que de ser necesario más adelante se solicitará reunión con la OCI para aclarar el alcance de las observaciones.
</t>
  </si>
  <si>
    <t>Se evidencia que la dependencia realizó la actualización del riesgo, orientándolo adecuadamente hacia un riesgo de corrupción. No obstante, se sugiere que en la formulación del riesgo se especifique de manera clara cuál sería la posible desviación en la gestión y/o en el uso de recursos públicos que podría derivar en un acto de corrupción dentro de la entidad.
Asimismo, se observa que tanto las causas como los controles fueron actualizados para este seguimiento. Sin embargo, persiste una debilidad en la identificación de las causas, ya que las actualmente formuladas dependen de terceros y no del GGC. Es fundamental que la dependencia aplique una metodología de análisis de causas, de manera que permita identificar aquellas que estén directamente bajo su gestión y responsabilidad. Esto es clave, ya que los controles definidos deben evidenciar las acciones, mecanismos o actividades que desde el GGC se implementan para prevenir la materialización del riesgo. Tal como se encuentran actualmente, la responsabilidad del control recae en actores externos, como los supervisores de contrato, lo cual limita la efectividad de la gestión del riesgo por parte del GGC.
Es indispensable que tanto la definición del riesgo como sus causas y controles estén alineadas con el rol y responsabilidad del área dueña del riesgo, y que se pueda demostrar qué acciones se ejercen desde ella para mitigar su posible ocurrencia.
Por otra parte, se continúan identificando falencias en la documentación de evidencias que respalden la implementación efectiva de los controles propuestos.
Se reconoce el esfuerzo y compromiso de la dependencia en este seguimiento, reflejado en el trabajo de actualización realizado al riesgo.
Finalmente, se recomienda revisar detalladamente cada una de las observaciones emitidas por la OCI respecto al riesgo, con el fin de fortalecer la administración del riesgo. Se sugiere, además, solicitar el acompañamiento de la OAP para obtener una orientación más clara y técnica en el proceso de actualización de causas y controles, promoviendo así una gestión más sólida y efectiva del riesgo de corrupción.</t>
  </si>
  <si>
    <t>Pérdida reputacional de la imagen institucional</t>
  </si>
  <si>
    <t>El supervisor para cada informe de pago, realizará el seguimiento periódico a los riesgos del contrato en el formato F-GC-07-01 con el fin de detectar la materialización del riesgo o la alta probabilidad de ocurrencia. Si se evidencia que el riesgo se materializó o que tiene alta probabilidad de ocurrencia deberá informar al Grupo de Gestión Contractual mediante memorando. Evidencias: Base de datos de los contratos o convenios en ejecución con su respectivo link de consulta en Secop y memorando.</t>
  </si>
  <si>
    <t>Realizar capacitaciones a los funcionarios y colaboradores de la entidad en materia de supervisión e interventoria de contratos, el deber de publicar los documentos de ejecucion del contrato en Secop II y TVEC, las consecuencias disciplinarias, fiscales y penales en que se puede incurrir por una deficiente supevisión del contrato, entre otros temas.</t>
  </si>
  <si>
    <t xml:space="preserve"> Evidencia: Listado de asistencia o grabación.</t>
  </si>
  <si>
    <t>No se presentó la materialización de riesgos.  Se realiza reporte con corte 30 de abril de 2025.
Se cargan las evidencias tanto de los acciones como de los controles en la carpeta conpartida del OneDrive.
1. El 11 de marzo de 2025 realizó capacitación en el tema "Seguimiento a la ejecución contractual y el uso del módulo plan de pagos en Secop II", se carga grabacion y listado de asistencia. 
https://minjusticiagovco-my.sharepoint.com/:f:/g/personal/mauricio_ordonez_minjusticia_gov_co/Eo7onfXYBPJDj0gldbbm0VkB6ItuJe9EYYEFDv9iSYbrmQ?email=lilian.diaz%40minjusticia.gov.co&amp;e=BNmuwQ</t>
  </si>
  <si>
    <t xml:space="preserve">No se presentó la materialización de riesgos.  Se realiza reporte con corte 31 de agosto de 2025. 
Se cargan las evidencias tanto de los acciones como de los controles en la carpeta conpartida del OneDrive.
Capacitaciones realizadas:
1. “Importancia de adelantar el trámite de liquidación de los contratos estatales, las consecuencias de omitir este deber por parte del supervisor, los efectos, términos de Ley”, el 28 de marzo de 2025.
2. “Uso del módulo "plan de pagos" del SECOP II para proveedores persona jurídica y Consulta de órdenes de compra y publicación de documentos en la TVEC”, el 6 de junio de 2025.
3. Supervisión de contratos y convenios, el 24 de junio de 2025
4. Estructuración de fichas técnicas y matriz de riesgos, el 25 de marzo de 2025. 
5. Estructuración de Estudios de Sector, el 8 de abril de 2025
6. Precios artificialmente bajos, el 27 de mayo de 2025
7. Modificaciones contractuales, el 28 de marzo de 2025
8. Liquidación de contratos y convenios y cierres de convenios cooperación internacional, el 28 de marzo de 2025. </t>
  </si>
  <si>
    <t xml:space="preserve">Autorizar el pago del contrato sin el cumplimiento de las obligaciones pactadas y sin la respectiva documentación soporte que de cuenta del cumplimiento del contrato. 
</t>
  </si>
  <si>
    <t>Posibles demandas</t>
  </si>
  <si>
    <t>El/la Funcionario (a) y/o Contratista del GGC,  dentro de los cinco (5) días hábiles siguientes a la fecha de reparto del trámite de solicitud de liquidación del convenio, contrato u orden de compra o área encargada de adelantar el trámite, revisará la completitud y coherencia de los documentos de conformidad con el formato F-GC-05-02 Lista de chequeo para liquidación de contrato, convenio, orden de compra o cierre de convenio de cooperación internacional, y control de legalidad de los documentos contra la información que repose dentro del expediente contractual y/o en la plataforma Secop II. En caso de no cumplir con los requisitos se solicitan ajustes al supervisor por correo electrónico para que subsanen en un término máximo de cinco (5) días hábiles. De no realizar los ajustes se devuelve el trámite por medio de memorando. Evidencias:  Memorando de solicitud de liquidación, F-GC-05-02 Lista de chequeo para liquidación de contrato, convenio, orden de compra o cierre de convenio de cooperación internacional   formato, Correo electrónico solicitud de ajustes o memorando de devolución en los casos que aplique</t>
  </si>
  <si>
    <t>Radicación inadecuada o inoportuna de los documentos por parte del supervisor para la liquidacion de contratos.</t>
  </si>
  <si>
    <t>Revisar y unificar los lineamientos para la supervision de contratos establecidos en los documentos del SIG (Grupo de Gestión contractrual y Grupo de Gestion  financiera y contable)</t>
  </si>
  <si>
    <t>Correos electrónicos, pantallazo reunion Teams, listado de asistencia y /o documentos actualizados y socializados</t>
  </si>
  <si>
    <t>No se presentó la materialización de riesgos.  Se realiza reporte con corte 30 de abril de 2025.
Se cargan las evidencias tanto de los acciones como de los controles en la carpeta conpartida del OneDrive.
1. Se remite para revisión de SG la actualizacion del procedimiento P-GC-07 "Supervisión de contratos y convenios" ajustado, y el Anexo 1 F-GC-07-02 "Uso del módulo Plan de Pagos en Secop II y seguimiento a la ejecución contractual" (documento nuevo).
https://minjusticiagovco-my.sharepoint.com/:f:/g/personal/mauricio_ordonez_minjusticia_gov_co/Eo7onfXYBPJDj0gldbbm0VkB6ItuJe9EYYEFDv9iSYbrmQ?email=lilian.diaz%40minjusticia.gov.co&amp;e=BNmuwQ</t>
  </si>
  <si>
    <t>No se presentó la materialización de riesgos.  Se realiza reporte con corte 31 de agosto de 2025.
Se cargan las evidencias tanto de los acciones como de los controles en la carpeta conpartida del OneDrive.
1. Continua en revisión de SG la actualizacion del procedimiento P-GC-07 "Supervisión de contratos y convenios" ajustado, y el Anexo 1 F-GC-07-02 "Uso del módulo Plan de Pagos en Secop II y seguimiento a la ejecución contractual" (documento nuevo).</t>
  </si>
  <si>
    <t>Demoras o reprocesos internos</t>
  </si>
  <si>
    <t>El /la Coordinador(a) del GGC o quien delegue, realizará una revisión de carácter aleatorio a los informes de ejecución de actividades presentados por los contratistas los cuales deben encontrarse debidamente publicados y avalados por el supervisor del contrato en la plataforma SECOP II, de tal manera que se pueda brindar apoyo en el seguimiento a la ejecución contractual de ser necesario, con el fin de generar las alertas a que haya lugar. En caso de encontrarse inconformidades con la publicación de los informes de ejecución de los contratistas en la plataforma Secop II, se remitirá correo electrónico a la dependencia y se realizará el seguimiento hasta corregir la falta de publicidad. Evidencia; Informe de seguimiento y correos electrónicos (si aplica correo)</t>
  </si>
  <si>
    <t xml:space="preserve">Remitir memorando por parte del ordenador del gasto a los supervisores que reincidan en las inconsistencias en la publicacion en secop </t>
  </si>
  <si>
    <t>Memorandos</t>
  </si>
  <si>
    <t>Teniendo en cuenta la fecha de inicio de la actividad, para el próximo reporte se remitirá el seguimiento y las evidencias. No aplica para este reporte.</t>
  </si>
  <si>
    <t>No se presentó la materialización de riesgos.  Se realiza reporte con corte 31 de agosto de 2025.
Se cargan las evidencias tanto de los acciones como de los controles en la carpeta conpartida del OneDrive.
1.  Memorandos remitidos por el ordenador del gasto</t>
  </si>
  <si>
    <t>El supervisor cada vez que se tramite el pago de una factura o cuenta cobro, valida el cargue en SECOP o tienda virtual, según corresponda y aprobación de las facturas emitidas por el contratista, revisando la información diligenciada en las secciones (i) identificación del pago; (ii) número de la factura; (iii) fecha de emisión (iv) valor neto y valor total; (v) notas que haya dejado el contratista; (vi) fecha de recepción original (es la fecha en la que el contratista cargó los documentos en la plataforma) (vii) número de radicación; y (viii) documentos soportes y la información de la planilla de seguridad social.  En caso de encontrar inconsistencias, rechazará la cuenta para que el contratista pueda hacer los ajustes e iniciar nuevamente flujo de aprobación.
Evidencia: Trazabildad en SECOP II (Se adjunta base de datos)</t>
  </si>
  <si>
    <t>Posibilidad de hacer uso del poder para realizar pagos o movimientos de recursos públicos sin el cumplimiento de los requisitos legales o administrativos, debido a la omisión en la verificación de los documentos soporte, para un beneficio personal o favorecer a un tercero</t>
  </si>
  <si>
    <t>Efectuar pagos sin el cumplimiento de los requisitos legales en los documentos soportes de las cuentas de cobro de proveedores y contratistas.</t>
  </si>
  <si>
    <t>1. Detrimentro patrimonial
2. Investigaciones Disciplinarias
3. Requerimientos por parte de los Entes de Control</t>
  </si>
  <si>
    <t>1.Los profesionales del área de Tesorería, cada vez que llega una solicitud de pago con la respectiva obligación presupuestal, y con el fin realizar el pago cumpliendo con los requisitos legales, revisan cada obligación con sus soportes, verificando que las deducciones estén conformes a lo solicitado por el proveedor o contratista. Si se encuentran inconsistencias se devuelve al Profesional de Central de Cuentas mediante correo electronico, solicitando los ajustes correspondientes.
Evidencia:
1.Correo electrónico de devolución.</t>
  </si>
  <si>
    <t>1. Realizar retroalimentación con los profesionales de Central de Cuentas, socializando los incidentes que se están presentando al momento de registrar la obligación prespuestal, con el fin de identificar mecanismos para minimizar y/o eliminar el margen de error.</t>
  </si>
  <si>
    <t>Líder de Tesorería</t>
  </si>
  <si>
    <t>1. Acta de Reunión</t>
  </si>
  <si>
    <r>
      <rPr>
        <b/>
        <sz val="11"/>
        <color rgb="FF000000"/>
        <rFont val="Calibri"/>
        <family val="2"/>
        <scheme val="minor"/>
      </rPr>
      <t>C.1.</t>
    </r>
    <r>
      <rPr>
        <sz val="11"/>
        <color rgb="FF000000"/>
        <rFont val="Calibri"/>
        <family val="2"/>
        <scheme val="minor"/>
      </rPr>
      <t xml:space="preserve"> Se continúa con la revisión de las cuentas por parte del área de Tesorería, así como la devolución a Central de Cuentas, de aquellas liquidaciones y/o obligaciones que presentaron inconsistencias y/o errores en su registro.
Se adjuntan las evidencias correspondientes.
</t>
    </r>
    <r>
      <rPr>
        <b/>
        <sz val="11"/>
        <color rgb="FF000000"/>
        <rFont val="Calibri"/>
        <family val="2"/>
        <scheme val="minor"/>
      </rPr>
      <t xml:space="preserve">C.2. </t>
    </r>
    <r>
      <rPr>
        <sz val="11"/>
        <color rgb="FF000000"/>
        <rFont val="Calibri"/>
        <family val="2"/>
        <scheme val="minor"/>
      </rPr>
      <t xml:space="preserve">Desde el área de Tesorería se continúa validando en el consolidado de PAC, que las dependencias cuenten con la respectiva asignación y aprobación de PAC, previo al trámite las cuentas.
Se adjuntan las evidencias correspondientes.
</t>
    </r>
    <r>
      <rPr>
        <b/>
        <sz val="11"/>
        <color rgb="FF000000"/>
        <rFont val="Calibri"/>
        <family val="2"/>
        <scheme val="minor"/>
      </rPr>
      <t>C.3.</t>
    </r>
    <r>
      <rPr>
        <sz val="11"/>
        <color rgb="FF000000"/>
        <rFont val="Calibri"/>
        <family val="2"/>
        <scheme val="minor"/>
      </rPr>
      <t xml:space="preserve"> El GGFC continúa con la elaboración de las evaluaciones financieras para los procesos contractuales, emitiendo el respectivo concepto de cumplimiento sobre los requisitos habilitantes en temas financieros, de igual forma se realiza las respectivas observaciones en los casos que aplica.
Se adjuntan las evidencias correspondientes.
</t>
    </r>
    <r>
      <rPr>
        <b/>
        <sz val="11"/>
        <color rgb="FF000000"/>
        <rFont val="Calibri"/>
        <family val="2"/>
        <scheme val="minor"/>
      </rPr>
      <t xml:space="preserve">Acción de Tratamiento No. 1:
</t>
    </r>
    <r>
      <rPr>
        <sz val="11"/>
        <color rgb="FF000000"/>
        <rFont val="Calibri"/>
        <family val="2"/>
        <scheme val="minor"/>
      </rPr>
      <t xml:space="preserve">Teniendo en cuenta la actualización realizada a la matriz de riesgos de corrupción, se tiene programada ejecutar esta acción para el 3er. cuatrimestre 2025.
</t>
    </r>
    <r>
      <rPr>
        <b/>
        <sz val="11"/>
        <color rgb="FF000000"/>
        <rFont val="Calibri"/>
        <family val="2"/>
        <scheme val="minor"/>
      </rPr>
      <t xml:space="preserve">Acción de Tratamiento No. 2:
</t>
    </r>
    <r>
      <rPr>
        <sz val="11"/>
        <color rgb="FF000000"/>
        <rFont val="Calibri"/>
        <family val="2"/>
        <scheme val="minor"/>
      </rPr>
      <t xml:space="preserve">Acción Cumplida en el primer cuatrimestre 2025.
</t>
    </r>
    <r>
      <rPr>
        <b/>
        <sz val="11"/>
        <color rgb="FF000000"/>
        <rFont val="Calibri"/>
        <family val="2"/>
        <scheme val="minor"/>
      </rPr>
      <t xml:space="preserve">Acción de Tratamiento No. 3:
</t>
    </r>
    <r>
      <rPr>
        <sz val="11"/>
        <color rgb="FF000000"/>
        <rFont val="Calibri"/>
        <family val="2"/>
        <scheme val="minor"/>
      </rPr>
      <t>Desde el GGFC, se realizó primera mesa de trabajo conjunta con el área de Contabilidad, con el fin de inciar el proceso de actualización y ajuste a la Guía "G-GF-02 Evaluaciones Financieras Para Procesos Contractuales".
Se adjuntan las evidencias correspondientes.
*Por lo anteriormente expuesto, desde el GGFC se informa que para el 2do. cuatrimestre 2025, no se evidencia la materialización de este riesgo.</t>
    </r>
  </si>
  <si>
    <t>Para el presente seguimiento, se evidencia la actualización de la descripción del riesgo, la cual se encuentra ahora más alineada con los parámetros de un riesgo de corrupción. Se recomienda a la dependencia revisar con mayor precisión cuál es la omisión que da origen al riesgo, y se sugiere ajustar la descripción del riesgo bajo alguno de los siguientes enunciados: “Posibilidad de hacer uso del poder para realizar pagos o movimientos de recursos públicos debido a la omisión en la verificación de los documentos soporte, con el fin de obtener un beneficio personal o favorecer a un tercero” o “Posibilidad de hacer uso del poder para realizar pagos o movimientos de recursos públicos sin el cumplimiento de los requisitos legales o administrativos, con el fin de obtener un beneficio personal o favorecer a un tercero”.
Adicionalmente, se observa la actualización tanto de las causas que podrían dar lugar a la materialización del riesgo como de los controles asociados. Desde la OCI se sugiere que para el primer y tercer control cuenten, en la medida de lo posible, con una verificación o supervisión adicional, o bien, con una acción de tratamiento complementaria que contribuya a fortalecer su efectividad.
Se constata también la actualización de las acciones del plan de tratamiento, las cuales se encuentran correctamente formuladas y cumplen adecuadamente con su propósito.
Por otra parte, se evidencia la entrega de documentos que respaldan la implementación de los controles, los cuales están alineados con lo descrito en cada uno de ellos. Se insta a la dependencia a mantener el seguimiento continuo de estos controles, así como a revisar y actualizar de forma periódica tanto las causas como los controles del riesgo, especialmente ante posibles cambios en el contexto institucional o normativo.
Finalmente, la OCI destaca positivamente las acciones adelantadas y el compromiso demostrado por la dependencia en el fortalecimiento de la administración de los riesgos.</t>
  </si>
  <si>
    <t>Favorecimiento o preferencias en la asignación de PAC</t>
  </si>
  <si>
    <t>2. El Profesional de Tesorería responsable de revisar las obligaciones, cada vez que se recibe una cuenta y con el propósito de no tramitar cuentas sin asignación de recursos, valida en la planilla "Consolidado de PAC" que la solicitud de pago tenga asignación de PAC en estado aprobado. En caso de no radicarse las cuentas dentro de los tiempos establecidos, se reasignarán los recursos a aquellas cuentas que no tengan PAC aprobado.
Evidencia: 
1. Planilla de asignación de PAC.</t>
  </si>
  <si>
    <t>2. Enviar memorando a las dependencias generadoras de información contable y financiera, con el fin de reiterar el cumplimiento de los requisitos acorde al procedimiento establecido para el trámite y pago de cuentas, así como las fechas limites establecidas para realizar la solicitud de PAC, ante el GGFC.</t>
  </si>
  <si>
    <t>1. Memorando enviado</t>
  </si>
  <si>
    <t>Realizar evaluaciones financieras inadecuadas con el fin de favorecer a un tercero.</t>
  </si>
  <si>
    <r>
      <t xml:space="preserve">3.El Profesional de Contabilidad designado por el Coordinador(a) del Grupo de Gestión Financiera, cada vez que se radica una solicitud de evaluación financiera ante el GGFC y con el fin de emitir concepto sobre el cumplimiento de los requisitos habilitantes en temas financieros, revisa que la evaluación financiera cumpla con los requisitos establecidos en el pliego de condiciones. En caso de no cumplir con los requisitos mínimos, se emite concepto desfavorable y en el caso de ser una observación subsanable, se solicita la documentación requerida a través de correo electrónico.
Evidencia: 
</t>
    </r>
    <r>
      <rPr>
        <sz val="10"/>
        <rFont val="Arial"/>
        <family val="2"/>
      </rPr>
      <t>1. Correos enviados al GGC, con la respectiva evaluación financiera.
2. Correos enviados al GGC, con las observaciones realizadas (cuando aplique).</t>
    </r>
  </si>
  <si>
    <r>
      <t xml:space="preserve">3. Realizar actualización de la Guía </t>
    </r>
    <r>
      <rPr>
        <i/>
        <sz val="10"/>
        <rFont val="Arial"/>
        <family val="2"/>
      </rPr>
      <t>"G-GF-02 Evaluaciones Financieras Para Procesos Contractuales"</t>
    </r>
    <r>
      <rPr>
        <sz val="10"/>
        <rFont val="Arial"/>
        <family val="2"/>
      </rPr>
      <t xml:space="preserve">, con el fin de implementar nuevos controles acorde con las actividades ejecutadas actualmente. </t>
    </r>
  </si>
  <si>
    <t>Líder de Contabilidad</t>
  </si>
  <si>
    <t>1.  Guía "G-GF-02 Evaluaciones Financieras Para Procesos Contractuales" - Actualizada</t>
  </si>
  <si>
    <t>Posibilidad de manipular u omitir deliberadamente información de cumplimiento de requisitos mínimos, motivado por presiones internas o externas o por entrega de dadivas para la vinculación de personal en la entidad, para favorecer intereses privados o particulares.</t>
  </si>
  <si>
    <t>Causa 1: Debilidad en la aplicación de lineamientos establecidos en la documentación Grupo de Gestión Humana para la vinculación de funcionarios.</t>
  </si>
  <si>
    <t>Pérdida de credibilidad institucional.</t>
  </si>
  <si>
    <t>El profesional del GGH encargado de la validación de los documentos de cumplimiento de requisitos, cada vez que se realice proceso de vinculación de un funcionario a la entidad, deberá tener en cuenta lo señalado en el procedimiento P-TH-01 "ingreso y retiro de funcionarios",  recibir y verificar el listado de cumplimiento de los documentos requeridosF-TH-01-08  y validar la experiencia y estudio en los formatos  y F-TH-01-09 para LNR. Si al momento de hacer la verificación, identifica información que no es clara, esta incorrecta o el aspirante no cumple con los requisitos, se solicita al aspirante que subsane o la aclare la información, si luego de este proceso se concluye que el aspirante no cumple se informa al aspirante su improcedencia de vinculación a la entidad. 
Evidencia: Formatos F-TH-01-08 y F-TH-01-09.</t>
  </si>
  <si>
    <t xml:space="preserve">Realizar un muestreo aleatorio verificando con la entidad correspondiente la constatación de la veracidad del documento. </t>
  </si>
  <si>
    <t>Cada vez que ingresa un funcionario</t>
  </si>
  <si>
    <t>Coordinadora del Grupo de Gestión Humana</t>
  </si>
  <si>
    <t>comunicados solicitando información empresas o universidades</t>
  </si>
  <si>
    <t>"Atendiendo los lineamiento de la Oficina Asesora de Planeación durante el primer cuatrimestre se  modifica el riesgo, ajustando a redacción del riesgo, con el fin de presentar la utilización indebida del poder, deliberadamente ajustan la información para beneficio propio o de un tercero
Reporte I cuatrimestre 2025.
Los controles y actividades del trátamiento  son efectivos, por lo tanto no se ha materializado el riesgo. Durante el primer cuatrimestre del año se continuó realizando el diligencimiento de los formatos F-TH-01-08 "" Lista entrega documentos para tomar posesión"" y F-TH-01-05 ""Certificado de cumplimiento de requisitos"" en el proceso de vinculación de funcionarios. Adicionalmente, se realiza aleatoriamente corroboración de la información con universidad y empresas, mediante comunicación oficial.
Para el seguimiento de los planes, se realiza reunión semanal con la jefe de la dependencia en donde se recuerda el cumplimiento de los lineamientos establecidos en los dumentos del SIG y norma vigente. Se informa de los posibles nombramientos en la semana.
Evidencias:
-Formatos F-TH-01-08 "" Lista entrega documentos para tomar posesión"" y F-TH-01-05 ""Certificado de cumplimiento de requisitos"" diligenciados
- Comunicados de corroboración 
- Calendario reunión semanal."
https://minjusticiagovco-my.sharepoint.com/:f:/g/personal/mauricio_ordonez_minjusticia_gov_co/Ev7uMXMAyOhOrXw_1RJ1iVsBEv5-lj6cwd1RJUVBNqNuHA?email=lilian.diaz%40minjusticia.gov.co&amp;e=3rJkgB</t>
  </si>
  <si>
    <r>
      <rPr>
        <b/>
        <sz val="11"/>
        <color rgb="FF000000"/>
        <rFont val="Calibri"/>
        <family val="2"/>
        <scheme val="minor"/>
      </rPr>
      <t xml:space="preserve">Reporte segundo cuatrimestre 2025.
</t>
    </r>
    <r>
      <rPr>
        <sz val="11"/>
        <color rgb="FF000000"/>
        <rFont val="Calibri"/>
        <family val="2"/>
        <scheme val="minor"/>
      </rPr>
      <t xml:space="preserve">
Teniendo en cuenta el informe de seguimiento de los riesgos del primer cuatrimestre de 2025 de la Oficina de Control Interno, se realiza la revisión y ajuste de la redacción del riesgo, se complementan las causas, efectos y controles, con la asesoria y acompañamiento de la Oficina Asesora de Planeación y la Secretaria General. 
El riesgo no se ha materializado y los controles implementados son efectivos. En este sentido se relacionan las actividades desarrolladas en el segundo cuatrimestre para controles y plan de tratamiento. 
Se continua con la revisión de documentos para el cumplimiento de requisitos en el proceso de vinculación de funcionarios, diligenciando los formatos F-TH-01-08 ""Lista entrega documentos para tomar posesión"" y F-TH-01-09 ""Cálculo tiempo de experiencia laboral"", así mismo se expide el certificado de cumplimiento de requisitos por parte de la coordinadora del Grupo de Gestión Humana. Adicionalmente, se realiza aleatoriamente corroboración de la información con universidad y empresas, mediante comunicación oficial. 
Como control nuevo se incluyó las actividades de formación y sesibilización realizadas a los colaboradores de la entidad en el marco del Plan anual de Integridad. Para la presente vigencia se cuenta con la apropiación del código de integridad y valores a través de piezas comunicativas que generan recordación del actuar del servidor publico. Igualmente como tratamiento se incluye la implementación del canal de denuncias de la entidad, que es administrado por la OCDI. 
Evidencias:
Diligenciamiento formatos  F-TH-01-08 y F-TH-01-09
Certificados cumplimiento de requisitos F-TH-01-05
Plan de integridad 2025
Informes de seguimiento trimestral plan de integridad
Canal de denuncias
Solicitud de información relacionada con los certificados de formación y experiencia presentados a la entidad.
</t>
    </r>
  </si>
  <si>
    <t>Se evidencia que, para el presente seguimiento, la dependencia ha realizado la actualización de la descripción del riesgo y de sus causas. Sin embargo, en la definición del riesgo aún no se logra identificar con claridad cómo este podría constituir un riesgo de corrupción, ya que no es explicita la desviación de la gestión o del uso de los recursos públicos.
Desde la OCI, se recomienda a la dependencia solicitar el acompañamiento de la OAP con el fin de validar la pertinencia y/o correcta formulación del riesgo dentro de la matriz de riesgos de corrupción de la entidad. Es fundamental recordar que los riesgos de corrupción están asociados al posible detrimento patrimonial de la entidad o al uso indebido de sus recursos.
Adicionalmente, se evidencian debilidades en la formulación de los controles y en las acciones de tratamiento propuestas. Por lo anterior, se insta a la dependencia a revisar y considerar las observaciones emitidas por la OCI en seguimientos anteriores, con el propósito de lograr una mejor focalización del riesgo y una gestión más efectiva del mismo.</t>
  </si>
  <si>
    <t>Causa 2: Falta de controles en la revisión del cumplimiento de requisitos mínimos para vinculación de personal.</t>
  </si>
  <si>
    <t>Investigaciones disciplinarias, penales y fiscales.</t>
  </si>
  <si>
    <t>El Coordinador (a) del Grupo de Gestión Humana cada vez que se realice proceso de vinculación deberá revisar y certificar el cumplimiento de los requisitos mediante la expedición de formato F-TH-01-05 “Formato de Certificado de Cumplimiento de Requisitos”. Si al momento de hacer la verificación, identifica información que no es clara, esta incorrecta o el aspirante no cumple con los requisitos, solicita al funcionario del Grupo de Gestión Humana que valide con el aspirante la información, para que subsane o la aclare lo pertinente, si luego de este proceso se concluye que el aspirante no cumple se informa al aspirante su improcedencia de vinculación a la entidad. 
Evidencia: Formato lista de documentos para posesión. F-TH-01-05</t>
  </si>
  <si>
    <t>Canal de denuncias anonimas: Disponer de un mecanismo o canal confiable protegido (buzon virtual y linea directa)  para reportar irregularidades en procesos de selección.</t>
  </si>
  <si>
    <t>Cuando se requiera</t>
  </si>
  <si>
    <t>Jefe Oficina de Control Disciplinario Interno</t>
  </si>
  <si>
    <t>Divulgación página web y documentos de integridad</t>
  </si>
  <si>
    <t xml:space="preserve">Causa 3: Falta de sensibilización y aplicación de los temas de integridad. </t>
  </si>
  <si>
    <t xml:space="preserve">Incumplimiento normativo </t>
  </si>
  <si>
    <t xml:space="preserve">Los profesionales responsables de los temas de integridad del Grupo de Gestión Humana realizan la detección de temas a incluir en el plan anual de integridad y transparencia teniendo en cuenta los resultados de la vigencia anterior, el PTEP, la politica de integridad y los distintos reportes generados por la OCDI. Durante la vigencia ejecutan el plan de integridad y transpaerencia y realizan informes trimestrales que incluyen el cumplimiento del cronograma previsto. 
Evidencia: Plan de Integridad e informe trimestral de seguimiento. </t>
  </si>
  <si>
    <t>Posibilidad de impacto económico y reputacional derivado de la pérdida de recursos al financiar una iniciativa asociada a Justicia étnica que no cumpla con los requisitos establecidos para el Banco de Iniciativas y Proyectos, beneficiando con ello a un tercero.</t>
  </si>
  <si>
    <t>*Investigaciones disciplinarias, fiscales
*Pérdida de Credibilidad</t>
  </si>
  <si>
    <t>Causa 1: Fallas en alguna de las etapas de revisión de requisitos y documentos en el marco del Banco de Iniciativas y Proyectos.</t>
  </si>
  <si>
    <t>Programar visitas de verificación territorial del Ministerio  para confirmar en terreno que los proyectos se ejecutan con las autoridades étnicas legítimas y que los recursos se aplican conforme a los objetivos aprobados.</t>
  </si>
  <si>
    <t>Permanente</t>
  </si>
  <si>
    <t>Coordinadora del Grupo de Fortalecimiento a la Justicia Étnica</t>
  </si>
  <si>
    <t>Iniciativa revisada</t>
  </si>
  <si>
    <t>Durante el primer cuatrimestre de la vigencia 2025 se han adelantado las siguientes acciones en el marco del “Banco de Iniciativas y Proyectos para el Fortalecimiento de la Justicia Propia de los Pueblos Indígenas de Colombia” (BIP): 
•	Se formuló la ficha de necesidades teniendo en cuenta las actualizaciones de compromisos a cargo del MJD.
•	Se adelantó el proceso correspondiente para obtener las cotizaciones.
•	Se hizo la formulación del estudio previo.
•	Se adelantó el estudio de sector.
•	Se actualizaron los formatos para la gestión del BIP.
•	Se suscribió el Contrato 590 de 2025 con la Universidad Nacional de Colombia.
•	Se inició la ejecución del Contrato 590 de 2025.
Lo anterior, de conformidad con lo señalado en el REPORTE DE ACCIONES PLAN ÉTNICO PRIMER TRIMESTRE 2025, y adicionando acciones y logros del mes de abril de 2025. 
En cuanto al procedimiento para la priorización y viabilización de las iniciativas, se adelantó con corte a abril las siguientes fases: Socialización y Expectativa, y Presentación y/o postulación de iniciativas escritas.
El detalle de cada una de las fases puede ser consultado en el documento interno denominado APR.OAP. G-AJ-03-GESTION-BANCO-DE-INICIATIVAS-DE-PUEBLOS-INDIGENAS, siendo este un proceso transparente y objetivo, se podrá encontrar los requisitos mínimos, requisitos habilitantes, criterios de priorización y viabilización que se tienen en cuenta para cada fase del procedimiento, según corresponda. 
Por último, actualmente nos encontramos en la fase 2 del procedimiento (Presentación y/o postulación), la cual cerrará el 16 de mayo de 2025 según cronograma, que puede ser consultado en la página https://www.minjusticia.gov.co/programas-co/fortalecimiento-etnico/Paginas/Banco-de-Iniciativas-2025.aspx
https://minjusticiagovco-my.sharepoint.com/:f:/r/personal/mauricio_ordonez_minjusticia_gov_co/Documents/Evidencias%20riesgos/DJF?csf=1&amp;web=1&amp;e=PPvsLd</t>
  </si>
  <si>
    <t xml:space="preserve">En el segundo cuatrimestre de la vigencia (mayo-agosto), una vez finalizada la fase de recepción de propuestas (el 16 de mayo), se dio inicio a la revisión del cumplimiento de requisitos mínimos y habilitantes y los mismos fueron registrados en la matriz dispuesta para tal fin. Para ello, se llevaron a cabo diferentes sesiones del comite técnico, que esta conformado por representantes de la Universidad Nacional y el Ministerio de Justicia y del Derecho, en donde se validaron cada una de las iniciativas presentadas. 
Adicionalmente, se gestionó la publicación del listado de verificación, lo cual habilitó el proceso de subsanación por parte de las organizaciones proponentes. Se tiene previsto continuar con el análisis de criterios de priorización en el periodo establecido en el cronograma.
Se realizaron acciones que incluyen la asesoría técnica, el seguimiento e implementación de iniciativas, y la entrega de documentación para su supervisión técnica y financiera para la entrega de los recursos asociados a las iniciativas.
Cabe mencionar que, todo el proceso que conlleva la ejecución del Banco de Iniciativas y Proyectos hasta la actualidad, se encuentra publicado en la pagina web del Ministerio: https://www.minjusticia.gov.co/programas-co/fortalecimiento-etnico/Paginas/Banco-de-Iniciativas-2025.aspx </t>
  </si>
  <si>
    <t>Para el presente seguimiento, se observa que la dependencia no ha atendido las recomendaciones realizadas por la OCI respecto a la necesidad de realizar un nuevo análisis e identificación de causas del riesgo. Esto resulta especialmente relevante considerando los cambios que ha experimentado el entorno, tanto interno como externo, debido a la relación con el aliado implementador.
Asimismo, se evidencia que los controles no fueron actualizados en esta revisión. Por ello, se exhorta a la dependencia a revisar y acoger cada una de las observaciones formuladas por la OCI en seguimientos anteriores, con el fin de implementar controles adecuados y pertinentes que respondan a las condiciones actuales del riesgo y prevengan su materialización.
Es fundamental que, en los próximos seguimientos, la dependencia presente evidencia concreta sobre la implementación de los controles definidos. Aunque se entiende que el proyecto se encuentra actualmente en fase de presentación y/o postulación de las iniciativas, una vez superada esta etapa, será imprescindible contar con documentación que respalde la ejecución de los controles y permita evaluar su efectividad en la mitigación del riesgo.
Finalmente, se insta a la dependencia a sustentar, con evidencias, la implementación de las acciones de tratamiento, así como cualquier otra medida adoptada para contribuir a la prevención de la materialización del riesgo identificado. Esto permitirá fortalecer el sistema de administración de riesgos institucional y generar valor en la gestión pública.</t>
  </si>
  <si>
    <t>Causa 2: Intermediarios que manipulan o capturan la iniciativa para beneficiarse con los recursos.</t>
  </si>
  <si>
    <t>Posibles demandas o acciones judiciales</t>
  </si>
  <si>
    <t>El coordinador del Grupo de Fortalecimiento a la Justicia étnica después de la reunión con el equipo de validación de requisitos mínimos y antes de la publicación de la matriz de las propuestas, a fin de complementar el trabajo desarrollado por el equipo, realizará la revisión y validación aleatoria del 6% de las iniciativas adicionales a las ya revisadas, contrastando los requisitos vs la información diligenciada. Si en el momento de la revisión, se encuentra alguna inconsistencia en el diligenciamiento de la matriz se procede a realizar el ajuste y la decisión de mantener o no la iniciativa en el proceso. Evidencia: Campo diligenciado de la revisión por parte de la coordinación de aquellas iniciativas seleccionadas con la respectiva decisión.</t>
  </si>
  <si>
    <t>Causa 3: Manipulación de puntajes o criterios de viabilidad para aprobar proyectos que no cumplen requisitos.</t>
  </si>
  <si>
    <t xml:space="preserve">
Perdidas económicas y presupuestales </t>
  </si>
  <si>
    <t>El Grupo de Fortalecimiento a la Justicia étnica cada vez que se reciba una solicitud de aclaración, información, queja, reclamo o sugerencia de la matriz de iniciativas publicada, a fin de determinar la validez o no de la solicitud y dar respuesta a la misma, realizará la revisión de la solicitud contrastando los requisitos vs la información diligenciada. Si en el momento de la revisión, se encuentra alguna inconsistencia en el diligenciamiento de la matriz se procede a realizar el ajuste y la decisión de mantener o no la iniciativa en el proceso, allegando copia de la misma al solicitante. Evidencia: Solicitud recibida Respuesta a la solicitud</t>
  </si>
  <si>
    <t>Causa 4: Influencia de actores externos en la priorización o asignación de recursos.</t>
  </si>
  <si>
    <t>Perdida Reputacional e integridad</t>
  </si>
  <si>
    <t>El Grupo de Fortalecimiento a la Justicia étnica una vez se determinen las iniciativas priorizadas, verificará la validez de los requisitos y documentos que demuestren la relación de representación legal vigente, para efectos de contratar con la persona que esté legalmente habilitada para este efecto. En el caso de no poder realizar la verificación con el Ministerio del Interior, se verificarán otros documentos como la inscripción de autoridad en la Alcaldía correspondiente.</t>
  </si>
  <si>
    <t>Causa 2: Injerencia de terceros en el proceso de selección de iniciativas y proyectos en el marco del Banco de Iniciativas y Proyectos.</t>
  </si>
  <si>
    <t xml:space="preserve">Inadecuada aplicación del procedimiento interno por parte del grupo de Conciliación Extrajudicial en Derecho, Arbitraje y Amigable Composición (CEDAAC) perteneciente a la Dirección de Métodos Alternativos de Solución de Conflictos (DMASC). </t>
  </si>
  <si>
    <t>Pérdida de credibilidad en la gestión institucional del Programa Nacional  deConciliación Extrajudicial en Derecho, Arbitraje y Amigable Composición (CEDAAC)</t>
  </si>
  <si>
    <r>
      <rPr>
        <sz val="11"/>
        <color rgb="FF000000"/>
        <rFont val="Calibri"/>
        <family val="2"/>
        <scheme val="minor"/>
      </rPr>
      <t xml:space="preserve">El(la) coordinador(a) del grupo de conciliación extrajudicial en derecho, arbitraje y amigable composición, el servidor designado por éste, o el enlace de calidad de la DMASC, al menos una vez al año realiza una capacitación o socialización a los miembros del grupo CEDAAC, con el fin de fortalecer el conocimiento y la aplicación de los lineamientos establecidos en el procedimiento asociado al ejercicio de las funciones de control, inspección y vigilancia. Si no asiste la mayoría de los integrantes se envía el material a través del correo electrónico. 
Evidencia: soporte de asistencia a la capacitación o socialización con el material respectivo, correo de envío del material. 
</t>
    </r>
    <r>
      <rPr>
        <u/>
        <sz val="11"/>
        <color rgb="FF000000"/>
        <rFont val="Calibri"/>
        <family val="2"/>
        <scheme val="minor"/>
      </rPr>
      <t>Este control aplica para el grupo de conciliación extrajudicial en derecho, arbitraje y amigable composición.</t>
    </r>
  </si>
  <si>
    <t xml:space="preserve">Asignación de roles diferentes para la elaboración, revisión y aprobación de los proyectos  de resolución que contengan la  decisión de investigaciones contra centros de conciliación, arbitraje y amigable composición, con el fin de garantizar la transparencia del proceso. </t>
  </si>
  <si>
    <t>Según aplique</t>
  </si>
  <si>
    <t>Director(a) de MASC con el apoyo del coordinador(a) del grupo CEDAAC</t>
  </si>
  <si>
    <t xml:space="preserve">Resoluciones de decisión de investigación contra centros de conciliación, arbitraje y amigable composición </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</si>
  <si>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llevó a cabo la socialización de la propuesta actualizada del procedimiento y de los instrumentos de visitas de control, inspección y vigilancia a los centros de conciliación, arbitraje y amigable composición con el Grupo de Conciliación Extrajudicial en Derecho, Arbitraje y Amigable Composición, con el fin de presentarla y fortalecer su aplicación, conforme con lo establecido en la normatividad vigente. Igualmente, se efectuó la socialización con la Directora y con el Viceministerio de Promoción de la Justicia. En mayo de 2025 se proyecta realizar la capacitación respectiva.
Frente al tratamiento establecido, en marzo de 2025 se realizó una reunión de seguimiento a las visitas de inspección, control y vigilancia que se efectúan sobre los centros de conciliación, arbitraje y amigable composición, en cumplimiento de la acción establecida en el plan de mejoramiento de Contraloría General de la República. </t>
    </r>
    <r>
      <rPr>
        <i/>
        <sz val="11"/>
        <rFont val="Calibri"/>
        <family val="2"/>
        <scheme val="minor"/>
      </rPr>
      <t xml:space="preserve">
</t>
    </r>
    <r>
      <rPr>
        <b/>
        <i/>
        <sz val="11"/>
        <rFont val="Calibri"/>
        <family val="2"/>
        <scheme val="minor"/>
      </rPr>
      <t>Evidencias</t>
    </r>
    <r>
      <rPr>
        <i/>
        <sz val="11"/>
        <rFont val="Calibri"/>
        <family val="2"/>
        <scheme val="minor"/>
      </rPr>
      <t xml:space="preserve">: Soportes de la socialización del procedimiento (actas, presentación, envio de documentos), acta de la sesión de seguimiento.
Link de evidencias carpeta denominada Control 1. Socialización lineamientos: </t>
    </r>
    <r>
      <rPr>
        <i/>
        <u/>
        <sz val="11"/>
        <color rgb="FF3366CC"/>
        <rFont val="Calibri"/>
        <family val="2"/>
        <scheme val="minor"/>
      </rPr>
      <t>https://minjusticiagovco-my.sharepoint.com/:f:/g/personal/mauricio_ordonez_minjusticia_gov_co/EqB4q9xZWEBKvtjLDoolypUBORFgtJyynmpvSUykAVQ1qA?e=R0rZIN</t>
    </r>
    <r>
      <rPr>
        <i/>
        <sz val="11"/>
        <rFont val="Calibri"/>
        <family val="2"/>
        <scheme val="minor"/>
      </rPr>
      <t xml:space="preserve">
</t>
    </r>
    <r>
      <rPr>
        <i/>
        <sz val="11"/>
        <color rgb="FFFF0000"/>
        <rFont val="Calibri"/>
        <family val="2"/>
        <scheme val="minor"/>
      </rPr>
      <t xml:space="preserve">
</t>
    </r>
    <r>
      <rPr>
        <i/>
        <sz val="11"/>
        <rFont val="Calibri"/>
        <family val="2"/>
        <scheme val="minor"/>
      </rPr>
      <t xml:space="preserve">Nota: En este periodo se realizó la revisión y ajuste en su totalidad del mapa de riesgos de corrupción a cargo de la DMASC, con la asesoría y acompañamiento de la OAP. </t>
    </r>
  </si>
  <si>
    <r>
      <rPr>
        <sz val="11"/>
        <color rgb="FF000000"/>
        <rFont val="Calibri"/>
        <family val="2"/>
        <scheme val="minor"/>
      </rPr>
      <t xml:space="preserve">Monitoreo mayo a agosto de 2025
*Revisión de los riesgos DMASC. La Dirección de MASC efectuó las siguientes actividades:
1. Participación en la sesión de retroalimentación realizada por la OAP el 11 de agosto de 2025, sobre el tema de riesgos. 
2. Asistencia a la primera sesión llevada a cabo el 26 de agosto de 2025 con la OAP, en la cual se recibió acompañamiento para efectuar la revisión de los riesgos de la DMASC, atendiendo las observaciones de la OCI. Se enviaron los archivos revisados para el visto bueno de la OAP.
3. Asistencia a la segunda sesión llevada a cabo el 29 de agosto de 2025 con la OAP, en la cual se recibió acompañamiento y la validación de las observaciones efectuadas por esa oficina sobre los riesgos de la DMASC. 
*Atención de observaciones de la OCI. En la revisión efectuada se realizaron ajustes en la definición del riesgo acorde con la estructura de: Acción u Omisión + Uso del Poder + Desviación de la Gestión de lo Público + El Beneficio Privado; nuevamente se efectuó el análisis de causas; la actualización de algunos controles y del primer tratamiento, acorde con lo solicitado por la OCI.
Evidencias: Carpeta denominada Revisión riesgos, que contiene para todos los riesgos el soporte de la asistencia a las sesiones mencionadas y el envío de los mapas de riesgo para la revisión de la OAP. Con este monitoreo se envían los mapas revisados y los ajustados.  Enlace de la carpeta:  https://minjusticiagovco-my.sharepoint.com/:f:/g/personal/mauricio_ordonez_minjusticia_gov_co/EvvvpVP6sYxMhNMJidA04swBMkTtmujDVKXu9aFktQu38Q
No se materializó el riesgo, los controles aplocados han sido efectivos
</t>
    </r>
    <r>
      <rPr>
        <b/>
        <sz val="11"/>
        <color rgb="FF000000"/>
        <rFont val="Calibri"/>
        <family val="2"/>
        <scheme val="minor"/>
      </rPr>
      <t>CONTROLES 1 Y 2 (CUMPLIDOS)</t>
    </r>
    <r>
      <rPr>
        <sz val="11"/>
        <color rgb="FF000000"/>
        <rFont val="Calibri"/>
        <family val="2"/>
        <scheme val="minor"/>
      </rPr>
      <t>. Se realizaron cuatro (4) capacitaciones dirigidas al equipo CEDAAC sobre el manejo del SICAAC y el nuevo procedimiento de visitas de control, inspección y vigilancia,  conforme con lo establecido en la nomatividad vigente. De esta manera, se fortalecieron los conocimientos del personal sobre la aplicación de los lineamientos establecidos, elementos normativos para la verificación de obligaciones legales, reglamentarias y de la prestación del servicios a los centros de conciliación, arbitraje y amigable composición a través del acta de la visita y  aspectos tecnologicos para fortalecer el manejo y uso del SICAAC.
Evidencias: Carpeta denominada  controles 1 y 2: capacitaciones , que contiene las actas de las capacitaciones y la presentación respectiva. Enlace de la carpeta:  https://minjusticiagovco-my.sharepoint.com/:f:/g/personal/mauricio_ordonez_minjusticia_gov_co/Eu-ixUOJ141CgZQWZVG4rhQBWsD1bZ5a_2OvjU5qqEno0A?e=25MRp0
CONTROL 3 (EN EJECUCIÓN): Se realizó con los integrantes del Grupo de Conciliación Extrajudicial en Derecho, Arbitraje y Amigable Composición una mesa de seguimiento a las visitas de inspección, control y vigilancia efectuadas sobre los centros de conciliación, arbitraje y amigable composición. Como resultado de este proceso, se identificaron fortalezas y debilidades en la ejecución de las diligencias, en el uso del SICAAC y en el diligenciamiento de los instrumentos. Asimismo, se presentaron los resultados de la revisión de los formatos, con el fin de fortalecer su correcto diligenciamiento. Se elaboró y remitió el acta de la sesión. La segunda mesa se programará para el último cuatrimestre de 2025.
Evidencias: Carpeta denominada  control 3 : mesa de seguimiento que contiene el acta y su envío a l Grupo CEDAAC. Enlace de la carpeta:  https://minjusticiagovco-my.sharepoint.com/:f:/g/personal/mauricio_ordonez_minjusticia_gov_co/EmkOrufyAJpDo3Z2DQx_KEAB5J6Iu84KvbvIR0mjTMUPpA?e=WsO8nO</t>
    </r>
  </si>
  <si>
    <t xml:space="preserve">En el presente seguimiento se evidencia que la dependencia ha realizado ajustes en la definición del riesgo, mostrando un mayor acercamiento a los elementos que componen un riesgo de corrupción. Sin embargo, la formulación aún presenta debilidades estructurales, ya que no incorpora de forma clara los componentes de dicha estructura: Acción u Omisión + Uso del Poder + Desviación de la Gestión de lo Público + El Beneficio Privado. Por ello, se recomienda a la dependencia revisar la estructura de la definición del riesgo, asegurando que se evidencie de manera explícita la desviación de lo público que podría generarse.
Adicionalmente, se sugiere realizar un nuevo análisis de causas, utilizando la metodología que la dependencia considere más adecuada. Este análisis debe permitir validar si las causas identificadas continúan siendo pertinentes o si, en función del entorno actual del proceso, existen nuevas causas que podrían dar lugar a la materialización del riesgo.
Se destaca el esfuerzo de la dependencia en la implementación de los controles establecidos. No obstante, se reitera la necesidad de actualizarlos, tal como ha sido sugerido por la OCI en seguimientos anteriores, con el fin de asegurar su vigencia y efectividad frente a las condiciones actuales del riesgo.
En cuanto a las acciones del plan de tratamiento, se observa la inclusión de una primera acción que, si bien se relaciona con los controles, no cumple con el propósito específico de las acciones de mejoramiento. Esta acción se limita a aspectos propios de la implementación de los controles, por lo que se recomienda reformularla, enfocándola hacia acciones que fortalezcan los controles del riesgo desde una perspectiva estratégica y de mejora continua.
</t>
  </si>
  <si>
    <t xml:space="preserve">Interpretación errónea de la normativa en materia de control, inspección y vigilancia, por parte del grupo de Conciliación Extrajudicial en Derecho, Arbitraje y Amigable Composición (CEDAAC) perteneciente a la Dirección de Métodos Alternativos de Solución de Conflictos (DMASC). </t>
  </si>
  <si>
    <t>Incremento de quejas o acciones legales contra el Ministerio de Justicia y del Derecho</t>
  </si>
  <si>
    <r>
      <rPr>
        <sz val="11"/>
        <color rgb="FF000000"/>
        <rFont val="Calibri"/>
        <family val="2"/>
        <scheme val="minor"/>
      </rPr>
      <t xml:space="preserve">El(la) coordinador(a) del grupo de conciliación extrajudicial en derecho, arbitraje y amigable composición o el servidor designado por éste, al menos una vez al año realiza una socialización o transferencia de conocimientos a los miembros del grupo CEDAAC, con el fin de fortalecer normativamente en el ejercicio de las funciones de control, inspección y vigilancia que se ejercen sobre los centros de conciliación, arbitraje y/o amigable composición. Si no asiste la mayoría de los integrantes se envía el material a través del correo electrónico. 
Evidencia: soporte de asistencia a la socialización con el material respectivo, correo de envío del material. 
</t>
    </r>
    <r>
      <rPr>
        <u/>
        <sz val="11"/>
        <color rgb="FF000000"/>
        <rFont val="Calibri"/>
        <family val="2"/>
        <scheme val="minor"/>
      </rPr>
      <t>Este control aplica para el grupo de conciliación extrajudicial en derecho, arbitraje y amigable composición.</t>
    </r>
  </si>
  <si>
    <t>Realizar los ajustes que se requieran para corregir las situaciones que se identificaron en los procesos sancionatorios, acatando lo establecido en la normativa vigente y las demás consecuencias que de ello se deriven, según aplique.</t>
  </si>
  <si>
    <t>Soporte de la verificación efectuada a los procesos sancionatorios</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</si>
  <si>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incorporó este control orientado a implementar medidas de seguimiento para fortalecer la ejecución de las visitas de control, inspección y vigilancia o en la aplicación de los instrumentos establecidos. En el marco de la actualización del procedimiento de visitas de control, inspección y vigilancia se realizaron trece (13) sesiones de trabajo para fortalecer los lineamientos y formatos establecidos, lo cual incidirá en el mejoramiento de estas diligencias. 
Frente al tratamiento establecido, en este periodo no se identificaron situaciones que deban corregirse en el marco de los procesos sancionatorios que desarrolla el Grupo de Conciliación Extrajudicial en Derecho, Arbitraje y Amigable Composición; por lo tanto, no se ha requerido realizar algún ajuste. </t>
    </r>
    <r>
      <rPr>
        <i/>
        <sz val="11"/>
        <rFont val="Calibri"/>
        <family val="2"/>
        <scheme val="minor"/>
      </rPr>
      <t xml:space="preserve">
</t>
    </r>
    <r>
      <rPr>
        <b/>
        <i/>
        <sz val="11"/>
        <rFont val="Calibri"/>
        <family val="2"/>
        <scheme val="minor"/>
      </rPr>
      <t>Evidencias</t>
    </r>
    <r>
      <rPr>
        <i/>
        <sz val="11"/>
        <rFont val="Calibri"/>
        <family val="2"/>
        <scheme val="minor"/>
      </rPr>
      <t xml:space="preserve">: actas de las sesiones de trabajo realizadas.
Link de evidencias carpeta denominada Control 2. Medidas de seguimiento: </t>
    </r>
    <r>
      <rPr>
        <i/>
        <u/>
        <sz val="11"/>
        <color rgb="FF3366CC"/>
        <rFont val="Calibri"/>
        <family val="2"/>
        <scheme val="minor"/>
      </rPr>
      <t>https://minjusticiagovco-my.sharepoint.com/:f:/g/personal/mauricio_ordonez_minjusticia_gov_co/EuTeAj4KvG9BtoGTHgCdWagBz6wABLaxtIHB_f9lU96VtA?e=Fm2oBd</t>
    </r>
    <r>
      <rPr>
        <i/>
        <sz val="11"/>
        <rFont val="Calibri"/>
        <family val="2"/>
        <scheme val="minor"/>
      </rPr>
      <t xml:space="preserve">
Nota: En este periodo se realizó la revisión y ajuste en su totalidad del mapa de riesgos de corrupción a cargo de la DMASC, con la asesoría y acompañamiento de la OAP. Además se incorporó este control.</t>
    </r>
  </si>
  <si>
    <t xml:space="preserve">Ausencia de mecanismos de seguimiento sobre actividades derivadas de las funciones de control, inspección y vigilancia, por parte del grupo de Conciliación Extrajudicial en Derecho, Arbitraje y Amigable Composición (CEDAAC) perteneciente a la Dirección de Métodos Alternativos de Solución de Conflictos (DMASC). </t>
  </si>
  <si>
    <t>Aplicación inadecuada de la norma por errores reiterados en sanciones y procesos en el marco de la implementación del Programa Nacional de Conciliación Extrajudicial en Derecho, Arbitraje y Amigable Composición (CEDAAC).</t>
  </si>
  <si>
    <r>
      <rPr>
        <sz val="11"/>
        <color rgb="FF000000"/>
        <rFont val="Calibri"/>
        <family val="2"/>
        <scheme val="minor"/>
      </rPr>
      <t xml:space="preserve">El(la) coordinador(a) del grupo de conciliación extrajudicial en derecho, arbitraje y amigable composición, el servidor designado por éste, o el enlace de calidad de la DMASC, al menos dos veces al año, realiza reuniones de seguimiento con los miembros del grupo CEDAAC, con el fin de identificar situaciones que se hayan presentado o elementos que se deban fortalecer en el ejercicio de las funciones de control, inspección y vigilancia o en la aplicación de los instrumentos establecidos. Si no asiste la mayoría de los integrantes se envía el acta a través del correo electrónico. 
Evidencias: acta de la reunión de seguimiento, correo de envío.
</t>
    </r>
    <r>
      <rPr>
        <u/>
        <sz val="11"/>
        <color rgb="FF000000"/>
        <rFont val="Calibri"/>
        <family val="2"/>
        <scheme val="minor"/>
      </rPr>
      <t>Este control aplica para el grupo de conciliación extrajudicial en derecho, arbitraje y amigable composición.</t>
    </r>
  </si>
  <si>
    <t>Realizar los ajustes que se requieran en las decisiones de sanción objeto de la materialización del riesgo, acatando lo establecido en la normativa vigente, según aplique.</t>
  </si>
  <si>
    <t xml:space="preserve"> Soporte de los ajustes realizados a las decisiones de sanción</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</si>
  <si>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no se han gestionado actos administrativos de investigación con decisión de sanción, en el ejercicio de las funciones de control, inspección y vigilancia que se ejercen sobre los centros de conciliación, arbitraje y amigable composición. En consecuencia, en este periodo no se ha requerido aplicar el tratamiento establecido. </t>
    </r>
    <r>
      <rPr>
        <i/>
        <sz val="11"/>
        <rFont val="Calibri"/>
        <family val="2"/>
        <scheme val="minor"/>
      </rPr>
      <t xml:space="preserve">
</t>
    </r>
    <r>
      <rPr>
        <sz val="11"/>
        <rFont val="Calibri"/>
        <family val="2"/>
        <scheme val="minor"/>
      </rPr>
      <t xml:space="preserve">
</t>
    </r>
    <r>
      <rPr>
        <b/>
        <i/>
        <sz val="11"/>
        <rFont val="Calibri"/>
        <family val="2"/>
        <scheme val="minor"/>
      </rPr>
      <t xml:space="preserve">Evidencias: </t>
    </r>
    <r>
      <rPr>
        <i/>
        <sz val="11"/>
        <rFont val="Calibri"/>
        <family val="2"/>
        <scheme val="minor"/>
      </rPr>
      <t xml:space="preserve">No aplica. </t>
    </r>
    <r>
      <rPr>
        <sz val="11"/>
        <rFont val="Calibri"/>
        <family val="2"/>
        <scheme val="minor"/>
      </rPr>
      <t xml:space="preserve">
</t>
    </r>
    <r>
      <rPr>
        <i/>
        <sz val="11"/>
        <rFont val="Calibri"/>
        <family val="2"/>
        <scheme val="minor"/>
      </rPr>
      <t xml:space="preserve">Nota: En este periodo se realizó la revisión y ajuste en su totalidad del mapa de riesgos de corrupción a cargo de la DMASC, con la asesoría y acompañamiento de la OAP. </t>
    </r>
  </si>
  <si>
    <t>Gestión de la Información y las comunicaciones</t>
  </si>
  <si>
    <t>Diseñar, implementar, controlar y hacer seguimiento a los lineamientos, directrices y políticas para lagestión, administración y control de la información de responsabilidad del Ministerio de Justicia y del Derecho, que permitan la organización,control, estandarización, difusión y conservación de esta, dando cumplimiento al marco normativo y legal del Gobierno Nacional.</t>
  </si>
  <si>
    <t>Posibilidad de aprovechamiento indebido, pérdida o uso fraudulento de información reservada de la entidad, debido a la falta de controles adecuados de acceso, con el propósito de obtener beneficios propios o de terceros mediante el uso de información privilegiada</t>
  </si>
  <si>
    <t>Debilidades en los controles de acceso a informacion privilegiada por ausencia de perfiles de usuario diferenciados.</t>
  </si>
  <si>
    <t xml:space="preserve">Pérdida de trazabilidad y dificultad para identificar responsables causando pérdida de imagen institucional
Investigaciones disciplinarias,y
Sanciones  
</t>
  </si>
  <si>
    <r>
      <rPr>
        <sz val="11"/>
        <color rgb="FF000000"/>
        <rFont val="Calibri"/>
        <family val="2"/>
        <scheme val="minor"/>
      </rPr>
      <t xml:space="preserve">El profesional o equipo de trabajo de mesa de ayuda segun demanda realiza la activación, modificación o desactivación de una credencial  en cumplimiento del procedimiento  P-TI-02 Gestión de acceso a recursos informáticos, a través del cual  se aplica para los sistemas de información y herramientas tecnológicas, entregando los  accesos  solicitados a través de la mesa de ayuda segun el rol de usuario que corresponda.
</t>
    </r>
    <r>
      <rPr>
        <b/>
        <sz val="11"/>
        <color rgb="FF000000"/>
        <rFont val="Calibri"/>
        <family val="2"/>
        <scheme val="minor"/>
      </rPr>
      <t>Evidencia</t>
    </r>
    <r>
      <rPr>
        <sz val="11"/>
        <color rgb="FF000000"/>
        <rFont val="Calibri"/>
        <family val="2"/>
        <scheme val="minor"/>
      </rPr>
      <t>:
- Reporte  de mesa de ayuda con el listado  de solicitudes registradas,atendidas y cerradas en el periodo,  por concepto de gestión de cuentas de usuario para acceso a sistemas de información y herramientas tecnológicas.</t>
    </r>
  </si>
  <si>
    <t>La Inexistencia de un control de acceso a la información privilegiada.</t>
  </si>
  <si>
    <t>Aplicación de controles de acceso a los repositorios o sistema de información.</t>
  </si>
  <si>
    <t>Cuatrimestral</t>
  </si>
  <si>
    <t>Subdirector de Tecnologías y Sistemas de Información</t>
  </si>
  <si>
    <t>Acta de verificación de accesos</t>
  </si>
  <si>
    <r>
      <rPr>
        <sz val="11"/>
        <rFont val="Calibri"/>
        <family val="2"/>
        <scheme val="minor"/>
      </rPr>
      <t>Se adjuntan evidencias con la matriz de solicitudes registradas y gestionadas a través del aplicativo Aranda, correspondientes a la gestión de accesos de funcionarios durante el primer cuatrimestre del año 2025</t>
    </r>
    <r>
      <rPr>
        <u/>
        <sz val="11"/>
        <color theme="10"/>
        <rFont val="Calibri"/>
        <family val="2"/>
        <scheme val="minor"/>
      </rPr>
      <t>.
https://minjusticiagovco-my.sharepoint.com/:f:/r/personal/mauricio_ordonez_minjusticia_gov_co/Documents/Evidencias%20riesgos/DTGIJ-STSI?csf=1&amp;web=1&amp;e=IcqdL3</t>
    </r>
  </si>
  <si>
    <t>Se adjuntan evidencias con la matriz de solicitudes registradas y gestionadas a través del aplicativo Aranda, correspondientes a la gestión de accesos de funcionarios durante el segundo cuatrimestre del año 2025.
https://minjusticiagovco-my.sharepoint.com/:x:/r/personal/gobdigital_calidad_minjusticia_gov_co/Documents/GOBIERNO%20DIGITAL/VIGENCIA%202025/Calidad%202025/Mapa-Matriz%20de%20Riesgos%20gesti%C3%B3n%20y%20corrupcion/Cuatrimestre%202%20-%20Matriz%20de%20riesgos/Seguimiento%20cuatrimestre%202/Seguimiento-mapa-de-riesgos-de-corrupcion-2do-cuatrimestre-2025%20(1)%20(2).xlsx?d=w3e373a13d2e34815980bb92e1f391fdd&amp;csf=1&amp;web=1&amp;e=I3lsDu&amp;nav=MTVfezAwMDAwMDAwLTAwMDEtMDAwMC0wMTAwLTAwMDAwMDAwMDAwMH0</t>
  </si>
  <si>
    <t>En el presente seguimiento no se evidencia ninguna actualización del riesgo por parte de la dependencia, ni la incorporación de las recomendaciones formuladas por la OCI durante la vigencia 2024.
En consecuencia, mientras no se realice un ejercicio adecuado de identificación del riesgo, sus causas, consecuencias y controles, se limita la posibilidad de efectuar una evaluación efectiva del mismo. Hasta tanto no se lleve a cabo dicho proceso, la OCI continuará reiterando las observaciones previamente emitidas, con el propósito de que se avance hacia una gestión del riesgo más precisa, alineada con las directrices y objetivos institucionales y normativos.</t>
  </si>
  <si>
    <t>Falta de políticas de tratamiento y custodia de información.</t>
  </si>
  <si>
    <t xml:space="preserve">Los profesionales o contratistas designados, anualmente generan revision y actualizacion de la politica G-IC-07 Politica de seguridad de la informacion  politica G-IC-16 Politica de tratamiento y proteccion de datos personales, resultando en la actualizacion, publicacion y socalizacion de dichos documentos. 
Evidencia: Documentos actualizados, publicados y socializados. </t>
  </si>
  <si>
    <t>si</t>
  </si>
  <si>
    <t xml:space="preserve">Establecer un plan de mejora donde se realice seguimiento a la actualizacion de los documentos. </t>
  </si>
  <si>
    <t xml:space="preserve">Atencion al plan de mejora, y los documentos actualizados. </t>
  </si>
  <si>
    <t xml:space="preserve">Se adjuntan  los documentos actualizados, y el seguimiento de actualizacion a los mismos que se lleva bajo el monitoreo del PAI </t>
  </si>
  <si>
    <t>Generar acciones que contribuyan a la implementación de la política pública de drogas y criminal y penitenciaria, de los mecanismos de cooperación juridica internacional y la justicia transicional con el fin de fortalecer la gestión publica entorno a lucha contra la criminalidad y reincidencia</t>
  </si>
  <si>
    <t>Posibilidad de perdida reputacional por recibir o solicitar cualquier dádiva o beneficio a nombre propio o de terceros, con el fin de conceder el beneficio jurídico del indulto sin el lleno de los requisito legales.</t>
  </si>
  <si>
    <t>Errores u omisiones en la revisión y verificación de la documentación que soporta el trámite de indulto.</t>
  </si>
  <si>
    <t>Obtencion del indulto sin cumplimiento de los requisitos.
Procesos Penales y disciplinarios</t>
  </si>
  <si>
    <t>El coordinador del grupo de accciones legales y constitucionales,  el (la) Director(a) de Justicia Transicional, El Viceministro de Política Crimminal y el Director Jurídico, en el marco de sus competencias y cada vez que se vaya a expedir el proyecto de resolución a través del cual se decide la solicitud de indulto,  revisará la información del expediente y el proyecto de resolución emitido por el profesional que realizó la verificación inicial, de acuerdo al flujo de aprobación establecido en el procedimiento P-CR-16, para la correcta expedición. 
La evidencia de este control es, los vistos buenos del proyecto de resolución.</t>
  </si>
  <si>
    <t>Solicitar apoyo al Grupo de Gestión Humana para realizar capacitaciones de la apropiación del Código de Etica, al interior del Grupo de Acciones Legales y Constitucionales</t>
  </si>
  <si>
    <t>Una vez al año</t>
  </si>
  <si>
    <t>Coordinador Grupo de Acciones Legales y Constitucionales</t>
  </si>
  <si>
    <t>Lista de asistencia</t>
  </si>
  <si>
    <t xml:space="preserve">La medición del control establecido inicia a partir del segundo cuatrimestre toda vez que fue identificado en el ejercicio de la actualización de mapa de riesgos
</t>
  </si>
  <si>
    <t xml:space="preserve">Para el segundo monitoreo, conforme a las observaciones de la Oficina Asesora de Planeación y de la Oficina de Control Interno, se procedió a modificar la redacción de las causas y se establecieron tres nuevos controles, los cuales se empezarán a ejecutar para el tercer cuatrimestre.  Respecto a la causa número 1, no se generaron evidencias debido a que para la presente vigencia, no se han elaborado resoluciones de indulto.
En cuanto al plan de tratamiento, conforme a las fechas propuestas, se tiene previsto que las acciones 1 y 2 se realicen para el 3er cuatrimestre, respecto de los ajustes al procedimiento de indulto, la capacitación sobre código de ética, y la pieza comunicativa, las cuales no se han realizado debido a los ajustes a las causas, controles y plan de tratamiento producto de las observaciones de la OCI y de las recomentaciones de la OAP"
</t>
  </si>
  <si>
    <t>Para el presente seguimiento, se evidencia que la dependencia realizó la actualización de la descripción del riesgo, la cual ahora se encuentra alineada con la estructura de un riesgo de corrupción. Sin embargo, se recomienda que la definición vaya hasta la parte que menciona “sin el lleno de los requisitos legales”, ya que el resto del enunciado aporta elementos relevantes para la caracterización del riesgo.
Asimismo, se observa que las causas del riesgo fueron actualizadas. No obstante, se sugiere a la dependencia revisar que no exista duplicidad o similitud entre ellas. Para ello, se recomienda aplicar una metodología específica para la identificación de causas, con el fin de garantizar que cada una sea abordada de forma diferenciada y precisa.
En cuanto al control existente, si bien fue ajustado, desde la OCI se considera que puede ser fortalecido aún más para garantizar una mayor efectividad en la prevención de la materialización del riesgo. Se reitera que cada causa identificada debe contar con un control asociado que permita su mitigación efectiva.
Las acciones del plan de tratamiento fueron modificadas; sin embargo, se recomienda revisar nuevamente su formulación, asegurando que estén orientadas a fortalecer la implementación de los controles. A la fecha, la formulación de las acciones del plan de tratamiento sigue siendo una debilidad identificada.
Adicionalmente, se recuerda que la DJT disponía de documentos valiosos que podían servir de insumo para fortalecer e implementar ajustes procedimentales. Por tanto, se sugiere retomar esta actividad dentro del plan de tratamiento y llevar a cabo su ejecución como parte de dichas acciones.
Finalmente, tal como se ha reiterado en anteriores seguimientos, es indispensable presentar evidencias de la implementación de los controles. Aunque la dependencia reporta una actualización en el control, los cambios no resultan sustanciales como para justificar la ausencia de evidencia que sustente su implementación.</t>
  </si>
  <si>
    <t>Falta de integridad, valores éticos y compromiso con la legalidad por parte del servidor público involucrado en el trámite.</t>
  </si>
  <si>
    <t xml:space="preserve">Molestias al interior del equipo
Falta de compromisos laborales
Procesos Penales y disciplinarios
</t>
  </si>
  <si>
    <t xml:space="preserve">El Coordinador del Grupo de Acciones Legales y Constitucionales, en el marco de sus competencias, una vez designados los funcionarios o contratistas que se encargarán del trámite de indultos, procederá a informar a los mismos el contenido del Formato de compromiso anticorrupción que se cree para el efecto, el cual deberá ser firmado por dichos servidores y constar en cada uno de los trámites de indulto que les sean asignados. 
La evidencia de este control serán los formatos de Compromiso Anticorrupción debidamente firmados. </t>
  </si>
  <si>
    <t>Realizar acciones de socialización a la ciudadanía sobre los requisitos para el acceso al indulto</t>
  </si>
  <si>
    <t>Dos veces al año</t>
  </si>
  <si>
    <t>Piezas comunicativas  divulgadas en página web</t>
  </si>
  <si>
    <t>Alteración, manipulación o falsificación de la documentación que soporta el proceso de otorgamiento del indulto.</t>
  </si>
  <si>
    <t>Realizar la actualización y ajuste al procedimiento de Indulto P-CR-16, a fin de establecer puntos de control que permitan optimizar los tiempos para el desarrollo de las actividades, implementación de listas de chequeo, custodia del expediente y el cumplimiento de los términos legales.</t>
  </si>
  <si>
    <t>Procedimiento P-CR-16 Actualizado junto con los formatos asociados</t>
  </si>
  <si>
    <t>Presiones indebidas, amenazas o riesgos contra la vida e integridad del servidor público que pueden incidir en la decisión administrativa.</t>
  </si>
  <si>
    <t>Obtencion del indulto sin cumplimiento de los requisitos
Procesos Penales</t>
  </si>
  <si>
    <t>El Coordinador del Grupo de Acciones Legales y Constitucionales, así como los servidores públicos asignados al trámite de indultos, para efectos de las comunicaciones, tanto internas como externas, solo podrán utilizar el gestor documental SGDEA del Ministerio de Justicia y del Derecho, a fin de que no se tenga contacto directo con el solicitante ni con terceros , relacionados con el trámite de indulto. La evidencia serán las comunicaciones del SGDEA y correos electrónicos</t>
  </si>
  <si>
    <t>Insuficiente implementación de controles internos y de seguimientos sobre los trámites de indulto, que facilita la materialización de actos de corrupción.</t>
  </si>
  <si>
    <t>El Coordinador del Grupo de Acciones Legales y Constitucionales y el Lider de calidad de la Dirección de Justicia Transicional, procederán a realizar una revisión del procedimiento P-CR-16, en el que se verificarán los puntos de control en las diferentes actividades, a fin de fortalecer el procedimiento y evitar posibles actos de corrupción generados a partir de las actividades propias del proceso.  
La evidencia de este control será el procedimiento ajustado y publicado en el SIG</t>
  </si>
  <si>
    <t>Generar acciones que contribuyan a la implementación de la política pública de drogas y criminal y penitenciaria, de los
mecanismos de cooperación juridica internacional y la justicia transicional con el fin de fortalecer la gestión publica entorno a lucha contra la criminalidad y
reincidencia</t>
  </si>
  <si>
    <t xml:space="preserve">
Posibilidad afectación reputacional y económica por omisión en la verificación de los requisitos legales, manipulación y/o entorpecimiento del proceso de expedición de licencias de cannabis mediante el uso indebido del poder conferido a los profesionales que intervienen en el proceso de licenciamiento motivados por intereses personales o con el propósito de favorecer a terceros.  
</t>
  </si>
  <si>
    <t>Prebendas a los ingenieros agrónomos en el marco de las visitas técnicas.</t>
  </si>
  <si>
    <t>Otorgamiento de licencias sin el cumplimiento los requisitos contemplados en el marco normativo vigente.
Investigaciones disciplinarias, fiscales y/o penales por parte de los entes de control.
Afectación de la imagen institucional</t>
  </si>
  <si>
    <t>Divulgar y visibilizar a través de las diferentes plataformas tecnológicas, una campaña activa que permita a cualquier persona reconocer los presuntos casos de corrupción y como puede denunciarlos.</t>
  </si>
  <si>
    <t>Subdirección de Control y Fiscalización de Sustancias Químicas y Estupefacientes</t>
  </si>
  <si>
    <t>Banners y avisos informativos publicados en las plataformas tecnológicas.</t>
  </si>
  <si>
    <r>
      <t xml:space="preserve">Durante el primer cuatrimestre 2025, el riesgo no se ha materializado y el control ha sido efectivo. 
</t>
    </r>
    <r>
      <rPr>
        <b/>
        <sz val="10"/>
        <color rgb="FF000000"/>
        <rFont val="Arial"/>
        <family val="2"/>
      </rPr>
      <t xml:space="preserve">Control:
</t>
    </r>
    <r>
      <rPr>
        <sz val="10"/>
        <color rgb="FF000000"/>
        <rFont val="Arial"/>
        <family val="2"/>
      </rPr>
      <t>Durante este período se realizaron 19</t>
    </r>
    <r>
      <rPr>
        <sz val="10"/>
        <color rgb="FFFF0000"/>
        <rFont val="Arial"/>
        <family val="2"/>
      </rPr>
      <t xml:space="preserve"> </t>
    </r>
    <r>
      <rPr>
        <sz val="10"/>
        <color rgb="FF000000"/>
        <rFont val="Arial"/>
        <family val="2"/>
      </rPr>
      <t xml:space="preserve">visitas. La información correspondiente a las actas de visita se carga en el repositorio de la Subdirección. Estas actas son verificadas por un integrante del área técnica que las recepciona, por la líder del grupo cuando sea necesario, y por el técnico responsable del trámite. Las visitas corresponden a trámites de primera vez y a modificaciones por inclusión de predios, en las cuales el evaluador del trámite es diferente de quien ejecuta la visita.
Como evidencia queda:
-Carpeta con actas de visita y base de datos.
</t>
    </r>
    <r>
      <rPr>
        <b/>
        <sz val="10"/>
        <color rgb="FF000000"/>
        <rFont val="Arial"/>
        <family val="2"/>
      </rPr>
      <t xml:space="preserve">Acción:
</t>
    </r>
    <r>
      <rPr>
        <sz val="10"/>
        <color rgb="FF000000"/>
        <rFont val="Arial"/>
        <family val="2"/>
      </rPr>
      <t xml:space="preserve">La selección de las visitas a realizar son las que reporta el MICC y que hayan pasado por visto bueno por el área de licenciamiento, una vez se da el aval, la persona encargada de asignar las visitas, identifica la disponibilidad de los profesionales, en la trazabilidad de MICC en usuarios de consulta es posible verificar qué ingeniero revisó el expediente, y se asigna la visita a otro profesional, adicionalmente, se busca que se haga uso eficiente de los recursos en la programación, adicionalmente, en la trazabilidad de Micc se podrá observar que en la opción seguimiento de solicitud en el reporte de solicitudes de licencia, en el estado Etapa 1- Técnico, se podrá evidenciar el nombre del evaluador técnico asignado, el cual difiere de quien realizó la visita, como se puede determinar en el acta de visita en quien realizó la visita.
Como evidencia queda: Documento evidencias trazabilidad MICC de visitas previas.
</t>
    </r>
    <r>
      <rPr>
        <b/>
        <i/>
        <sz val="10"/>
        <color rgb="FF000000"/>
        <rFont val="Arial"/>
        <family val="2"/>
      </rPr>
      <t>Nota: Se precisa que, teniendo en cuenta la actualización de los riesgos y controles que actualmente se encuentra en curso y a las instrucciones recibidas por parte de la OAP, se realiza el presente seguimiento sobre el control y plan de tratamiento que está resaltado en rojo. Lo anterior, teniendo en cuenta que por la prontitud del reporte y el cambio de fondo de las acciones propuestas en color verde, se realizará el seguimiento a partir del segundo cuatrimestre. 
https://minjusticiagovco-my.sharepoint.com/:f:/r/personal/mauricio_ordonez_minjusticia_gov_co/Documents/Evidencias%20riesgos/SCFSQE?csf=1&amp;web=1&amp;e=WcoO9g</t>
    </r>
  </si>
  <si>
    <t xml:space="preserve">Durante el segundo cuatrimestre de 2025, el riesgo no se ha materializado y el control ha sido efectivo. Lo anterior, teniendo en cuenta que se continúa con la aplicación del control y acción de plan de tratamiento establecidos para mitigar la materialización.
CONTROL:
Durante el período objeto de este reporte, se llevaron a cabo tres (3) visitas previas para el otorgamiento de licencias de cannabis. En este sentido, se continúa con la aplicación del control, toda vez que el profesional que valida inicialmente toda la documentación técnica aportada por el solicitante, es diferente al profesional técnico que realiza la visita. Lo anterior, con el propósito de mitigar la materialización de prebendas y garantizar la transparencia dentro del desarrollo del trámite. 
Como evidencia se adjunta: 
1. Documento PDF que evidencia la trazabilidad en el aplicativo MICC y la comparación con la base de datos de las visitas realizadas.
2. Base de seguimiento a las visitas técnicas 2025.
3. Actas de visitas previas. 
PLAN DE TRATAMIENTO: 
Durante el período objeto de este reporte, se lleva a cabo la actualización de la acción del plan de tratamiento con el propósito de reforzar los controles y atacar la causa raíz. De este modo, se ha establecido la divulgación y visibilización permanente en el Mecanismo de Información para el Control de Cannabis - MICC de los canales establecidos por el Ministerio de Justicia y del Derecho para la denuncia de presuntos casos de corrupción. 
Se tiene previsto para el tercer cuatrimestre de 2025, diseñar un plan de trabajo que permita establecer períodicamente la publicación de información de interés general de los usuarios, visibilizando los canales autorizados para la radicación de trámites, PQRDS, identificación de casos de corrupción, entre otros. 
Como evidencia queda: 
1. Pantallazo MICC - Con información de interés para los usuarios.  </t>
  </si>
  <si>
    <t>Para el presente seguimiento, se evidencia que la dependencia ha realizado la actualización de la definición del riesgo. No obstante, se recomienda revisar la estructura de dicha definición, sugiriendo que esta se formule conforme a los lineamientos establecidos en la guía de administración de riesgos del DAFP Acción u Omisión + Uso del Poder + Desviación de la Gestión de lo Público + El Beneficio Privado. Esta estructura permitirá una mejor alineación con los criterios establecidos para la definición de los riesgos de corrupción.
Asimismo, se observa que la dependencia ha iniciado el proceso de actualización de los controles asociados. En este sentido, se insta a que para el próximo seguimiento se presenten las evidencias que demuestren la implementación efectiva de dichos controles. Particularmente, se sugiere revisar la formulación del Control 1, con el fin de que su redacción permita comprender claramente cómo contribuye a evitar la materialización de la causa identificada.
Adicionalmente, se recomienda realizar una revisión integral de las acciones formuladas en el plan de tratamiento, garantizando su alineación con el propósito de dichas acciones. Igualmente, se deben ajustar las fechas de inicio y finalización de cada acción para reflejar una planificación con el cronograma de implementación.
Finalmente, se exhorta a la dependencia a continuar con el proceso de actualización periódica tanto de las causas como de los controles del riesgo, asegurando así una gestión efectiva y permanente del mismo.</t>
  </si>
  <si>
    <t>Manipulación indebida de la información por parte de los profesionales que intervienen en el trámite.</t>
  </si>
  <si>
    <t xml:space="preserve">Las personas designadas por el Grupo de Control de Cannabis para llevar a cabo los trámites de Licencias de Cannabis, obtendrán el acceso al MICC a través de la asignación de un perfil acorde a las funciones a realizar y al rol establecido con el objetivo de controlar el acceso a la información de las solicitudes. En el caso que una o más personas soliciten acceso a información que no corresponde a las funciones asignadas, las personas encargadas al interior de la Subdirección informarán del hecho al coordinador del grupo Control de Cannabis. Adicionalmente, una vez se desvincule el personal de planta o el contratista, se deberá desactivar el correspondiente usuario.
Como evidencia qurda: 
Trazabilidad en el MICC donde se evidencian los roles. 
Correo de solicitud al profesional de sistemas de Subdirección encargado de la asignación de roles. </t>
  </si>
  <si>
    <t>El abogado a cargo del trámite proyecta el acto administrativo y lo carga en la plataforma MICC, lo debe remitir al abogado par asignado quien será el encargado de verificar el cumplimiento de los requisitos generales y especificos del trámite contemplados en la normatividad vigente y a la vez, corrobora que la información que reposa en el acto administrativo este de manera correcta. En caso de que el revisor par observe alguna inconsistencia devuelve el expediente al abogado inicial junto con las observaciones pertinentes. Una vez, el abogado inicial realiza los ajustes señalados (si se requiere) se obtiene el visto bueno por parte del abogado par.</t>
  </si>
  <si>
    <t xml:space="preserve">
Como evidencia queda:
 Pantallazo de trazabilidad en MICC donde se realiza la validación por parte del abogado par y se otorga o se niega el visto bueno. </t>
  </si>
  <si>
    <r>
      <t xml:space="preserve">Durante el primer cuatrimestre de 2025, el riesgo no se ha materializado y el control ha sido efectivo.
</t>
    </r>
    <r>
      <rPr>
        <b/>
        <sz val="10"/>
        <color rgb="FF000000"/>
        <rFont val="Arial"/>
        <family val="2"/>
      </rPr>
      <t xml:space="preserve">CONTROL: 
</t>
    </r>
    <r>
      <rPr>
        <sz val="10"/>
        <color rgb="FF000000"/>
        <rFont val="Arial"/>
        <family val="2"/>
      </rPr>
      <t xml:space="preserve">Se llevó a cabo la activación de los usuarios en el MICC a los diferentes profesionales que intervienen en los diversos trámites de licencias de cannabis con los permisos de acuerdo a la naturaleza del cargo y de las funciones a desempeñar durante el período contratado. Estas solicitudes se realizan mediante correo electrónico al encargado del equipo de Sistemas para su respectiva activación. 
Como evidencia queda: 
Correos de solicitud de activación de usuarios MICC.
</t>
    </r>
    <r>
      <rPr>
        <b/>
        <sz val="10"/>
        <color rgb="FF000000"/>
        <rFont val="Arial"/>
        <family val="2"/>
      </rPr>
      <t>PLAN DE TRATAMIENTO:</t>
    </r>
    <r>
      <rPr>
        <sz val="10"/>
        <color rgb="FF000000"/>
        <rFont val="Arial"/>
        <family val="2"/>
      </rPr>
      <t xml:space="preserve"> 
Se llevó a cabo la revisión del par jurídico en los trámites de licenciamiento. El par jurídico, puede realizar las devoluciones  que considere pertinentes para la respectiva corrección por parte del abogado que está a cargo del trámite. 
Una vez surtidas las etapas de revisión por pares, es enviado el borrador del acto administrativo al líder jurídico quien es el encargado de realizar la revisión final de fondo tanto del expediente como del acto administrativo proyectado, este se asegura de que este conforme a lo establecido en la normatividad vigente.
Como evidencia queda: 
Muestra de trámites de licenciamiento en donde se llevan a cabo las revisiones tanto del par jurídico como del líder. 
https://minjusticiagovco-my.sharepoint.com/:f:/r/personal/mauricio_ordonez_minjusticia_gov_co/Documents/Evidencias%20riesgos/SCFSQE?csf=1&amp;web=1&amp;e=WcoO9g</t>
    </r>
  </si>
  <si>
    <t xml:space="preserve">Durante el segundo cuatrimestre de 2025, el riesgo no se ha materializado y el control ha sido efectivo. Lo anterior, teniendo en cuenta que se continúa con la aplicación del control y acción de plan de tratamiento establecidos para mitigar la materialización.
CONTROL:
Durante el período objeto de este reporte no se celebraron nuevos contratos de prestación de servicios, toda vez que la mayoría de estos fueron suscritos en los meses de enero y febrero de 2025. No obstante, se presentaron terminaciones anticipadas y cesiones de contratos suscritos.
En atención a lo anterior, el control implementado consistió en la realización de revisiones periódicas, en las cuales el equipo contractual de la SCFSQyE informó oportunamente al equipo de Sistemas sobre las terminaciones anticipadas y cesiones efectuadas, con el fin de proceder con la respectiva desactivación de usuarios.
Específicamente, en el Grupo de Cannabis se presentaron dos (2) terminaciones anticipadas y una (1) cesión de contrato, frente a las cuales se aplicó el proceso de desactivación correspondiente. Por otro lado, se llevó a cabo la activación de dos (2) usuarios a contratistas, los cuales fueron creados de acuerdo con los roles y funciones contractuales establecidas en los estudios previos. 
Como evidencia se adjunta:
1. Muestra aleatoria trámites MICC - roles.
2. Revisión periódica de usuarios y roles MICC.
3. Correo del equipo contractual a sistemas informando terminaciones anticipadas y cesiones de contrato. 
4. Carpeta con solicitudes de creación de usuarios - MICC. 
PLAN DE TRATAMIENTO:
Durante el período objeto de este reporte, se llevaron a cabo las revisiones pares jurídicas en los trámites gestionados de licenciamiento. En está revisión, se valida que el cumplimiento de los requisitos generales y especificos del trámite y la información contenida dentro del borrador del acto administrativo proyectado por el abogado a cargo del trámite.Este filtro permite detectar de manera oportuna, errores tanto de fondo como de forma, mitigando la materialización del riesgo.
Como evidencia se adjunta:
1. Muestra aleatoria con la trazabilidad de los trámites de licenciamiento. </t>
  </si>
  <si>
    <t>Posibilidad afectación reputacional y económica por omisión en la verificación de los requisitos legales, manipulación y/o entorpecimiento del proceso de expedición del Certificado de Carencia de Informes por Tráfico de Estupefacientes y Autorizaciones Extraordinarias mediante el uso indebido del poder conferido a los profesionales que intervienen en el proceso de evaluación de las solicitudes motivados por intereses personales o con el propósito de favorecer a terceros</t>
  </si>
  <si>
    <t>Expedir el certificado de carencia a una persona con informes por tráfico de estupefacientes
Permitir el desvío de sustancias químicas controladas para la producción ilícita de drogas
libre circulación de la cadena de producción de estupefacientes con sujeción a un certificado de carencia de informes por tráfico de estupefacientes indebidamente expedido</t>
  </si>
  <si>
    <t xml:space="preserve">Las personas designadas por el Grupo de Control de Sustancias Químicas para llevar a cabo los trámites de Certificado de Carencia de Informes por Tráfico de Estupefacientes, a fin de controlar el acceso a la información de las solicitudes, obtendrán el acceso a la plataforma SICOQ a través de la asignación de un perfil acorde a las funciones a realizar y al rol establecido. En el caso que una o más personas soliciten acceso a información que no corresponde al proceso asignado, las personas encargadas al interior de la subdirección informarán del hecho al coordinador del grupo Control de Sustancias Químicas.
Como evidencia queda: 
Trazabilidad en la plataformael SICOQ donde se evidencian los roles. 
Correo de solicitud al profesional de sistemas de Subdirección encargado de la asignación de roles. </t>
  </si>
  <si>
    <r>
      <t xml:space="preserve">
</t>
    </r>
    <r>
      <rPr>
        <sz val="10"/>
        <rFont val="Arial"/>
        <family val="2"/>
      </rPr>
      <t xml:space="preserve">
Se realizará una revisión por parte del grupo de sistemas para validar la desactivación de permisos y roles de los funcionarios o contratistas que se desvinculen.</t>
    </r>
  </si>
  <si>
    <t xml:space="preserve">Base de datos que relaciona la desactivación de usuarios de la plataforma SICOQ. </t>
  </si>
  <si>
    <r>
      <t xml:space="preserve">Durante el primer cuatrimestre de la vigencia 2025, el riesgo no se ha materializado y su control fue efectivo.
</t>
    </r>
    <r>
      <rPr>
        <b/>
        <sz val="10"/>
        <color rgb="FF000000"/>
        <rFont val="Arial"/>
        <family val="2"/>
      </rPr>
      <t>Control:</t>
    </r>
    <r>
      <rPr>
        <sz val="10"/>
        <color rgb="FF000000"/>
        <rFont val="Arial"/>
        <family val="2"/>
      </rPr>
      <t xml:space="preserve"> Durante el período reportado se crearon tres (4) usuarios en el aplicativo SICOQ, correspondientes a roles técnicos y jurídicos. Estos usuarios fueron incorporados al grupo de Sustancias Químicas de la Subdirección, conforme a la solicitud realizada por los mismos tras la firma de sus respectivos contratos. Lo anterior, con el objetivo de que puedan acceder al aplicativo y gestionar los trámites asignados a cada profesional.
Como evidencia queda:
-Correos de solicitud de creación de usuarios.
-Documento con los Roles_SICOQ 
</t>
    </r>
    <r>
      <rPr>
        <b/>
        <sz val="10"/>
        <color rgb="FF000000"/>
        <rFont val="Arial"/>
        <family val="2"/>
      </rPr>
      <t>Acción</t>
    </r>
    <r>
      <rPr>
        <sz val="10"/>
        <color rgb="FF000000"/>
        <rFont val="Arial"/>
        <family val="2"/>
      </rPr>
      <t>:Durante el primer cuatrimestre 2025, se lleva a cabo la validación de los usuarios activos e inactivos en el sistema de información SICOQ. El objetivo de este proceso es verificar que únicamente los profesionales (contratistas y/o de planta) que estén laborando para la SCFSQE durante la vigencia del periodo estén activos en el sistema. Esta medida busca mitigar el riesgo asociado a la gestión de usuarios en el sistema</t>
    </r>
    <r>
      <rPr>
        <b/>
        <sz val="10"/>
        <color rgb="FF000000"/>
        <rFont val="Arial"/>
        <family val="2"/>
      </rPr>
      <t>.</t>
    </r>
    <r>
      <rPr>
        <sz val="10"/>
        <color rgb="FF000000"/>
        <rFont val="Arial"/>
        <family val="2"/>
      </rPr>
      <t xml:space="preserve">
https://minjusticiagovco-my.sharepoint.com/:f:/r/personal/mauricio_ordonez_minjusticia_gov_co/Documents/Evidencias%20riesgos/SCFSQE?csf=1&amp;web=1&amp;e=WcoO9g</t>
    </r>
  </si>
  <si>
    <t xml:space="preserve">Durante el segundo cuatrimestre de 2025, el riesgo no se ha materializado y el control ha sido efectivo. Lo anterior, teniendo en cuenta que se continúa con la aplicación del control y acción de plan de tratamiento establecidos para mitigar la materialización.
CONTROL:
Durante el período objeto de este reporte no se celebraron nuevos contratos de prestación de servicios, toda vez que la mayoría de estos fueron suscritos en los meses de enero y febrero de 2025. No obstante, se presentaron terminaciones anticipadas y cesiones de contratos suscritos.
Producto de esta cesión, se llevó a cabo la activación de un (1) usuario a contratista, el cual fue creado de acuerdo con el rol y funciones contractuales establecidas en los estudios previos.
Se adjunta muestra de los roles creados en el SICOQ, de acuerdo con las funciones de cada profesional se asignan los permisos y alcances de su usuario.
Como evidencia se adjunta:
1. Roles establecidos en SICOQ.
2. Acuerdo de confidencialidad - usuario nuevo SICOQ. 
PLAN DE TRATAMIENTO: 
En línea con el control establecido, durante el periodo objeto de este reporte se realizó la revisión de los usuarios y roles actualmente asignados en SICOQ. Así mismo, el equipo contractual de la SCFSQyE informó oportunamente al equipo de Sistemas sobre las terminaciones anticipadas y cesiones efectuadas, con el fin de proceder con la respectiva desactivación. De este modo, se verificó que solo tengan acceso al SICOQ aquellos contratistas y funcionarios que tienen activo un contrato laboral con el MJD. 
Para este cuatrimestre, en el Grupo de Sustancias Químinas se presentaron dos (2) terminaciones anticipadas y dos (2) cesiones de contrato, frente a las cuales se aplicó el proceso de desactivación correspondiente.
Como evidencia queda: 
1. Revisión periódica de usuarios y roles en SICOQ.
2. Correo del equipo contractual a sistemas informando terminaciones anticipadas y cesión de contrato. </t>
  </si>
  <si>
    <t>Para el presente seguimiento, se evidencia que la dependencia ha realizado la actualización de la definición del riesgo. Sin embargo, se recomienda revisar su estructura, sugiriendo que esta se formule bajo el esquema definido en la guía de administración de riesgos del DAFP: Acción u Omisión + Uso del Poder + Desviación de la Gestión de lo Público + El Beneficio Privado. Esta forma permite una mejor alineación con los criterios establecidos para la identificación de riesgos de corrupción.
En relación con el diligenciamiento de la matriz de riesgos, se recomienda ajustar las fechas de inicio y finalización de las acciones contempladas en el plan de tratamiento, con el fin de garantizar coherencia en la planificación de su ejecución.
Finalmente, se exhorta a la dependencia a mantener un proceso continuo de revisión y actualización de las causas y controles asociados al riesgo, lo cual contribuirá a una gestión más efectiva y sostenida del mismo.</t>
  </si>
  <si>
    <t xml:space="preserve">Prebendas a los ingenieros químicos, personal juridico y personal técnico. </t>
  </si>
  <si>
    <t>Los funcionarios y/o contratistas asignados por la Subdirección de Control y Fiscalización de Sustancias Químicas y Estupefacientes- Grupo Control de Sustancias Químicas cada vez que llegue una solicitud para el trámite de expedición de CCITE realizaran validación juridica y tecnica conforme al marco normativo vigente, esta actividad se llevará a cabo por medio del SICOQ; en caso de no cumplir con los requisitos estipulados en el marco normativo, se deberá realizar el requerimiento al usuario solicitante. 
Posterior a la revisión inicial, el revisor final de la solicitud para el trámite de expedición de CCITE validara el cumplimiento de los requisitos juridicos, tecnicos, antecedentes por el delito de la ley 30 verificación y corroboración del pago generado. En caso de incumplir con alguno de los requisitos anteriormente mencionados, se deberá realizar la devolución al profesional que proyectó para su corrección antes de ser expedido el CCITE.
Como evidencia queda: 
Trazabilidad en SICOQ donde se evidencie la revisión del profesional encargado de expedir el CCITE.
Correos de devolución</t>
  </si>
  <si>
    <t>En caso de que se reciba una solicitud de datos personales del profesional que este llevando a cabo un trámite interés del usuario, Los miembros del Grupo de Control de Sustancias Químicas informarán que los canales autorizados son el correo electronico hábilitado por la entidad para tramitar PQRS (gestion.documental@minjusticia.gov.co) y la página del Ministerio a través de la Ventanilla Virtual. También se indicará que puede remitirse al micrositio en donde se encuentra información relevante acerca del trámite como lo son capacitaciones, instructivos, normativa vigente entre otros. En el caso que el solicitante del trámite reitere el requerimiento, se pondrá en conocimiento del Subdirector(a)</t>
  </si>
  <si>
    <t xml:space="preserve">Solicitudes externas e internas por los canales autorizados - SGDEA - correo de certificadosdecarencia@minjusticia.gov.co - línea de atención al cliente. 
</t>
  </si>
  <si>
    <r>
      <t xml:space="preserve">Durante la vigencia del primer cuatrimestre de 2025, el riesgo no se ha materializado y el control ha sido efectivo. Se realizaron las siguientes actividades, con la finalidad de mitigar el riesgo.
</t>
    </r>
    <r>
      <rPr>
        <b/>
        <sz val="10"/>
        <color rgb="FF000000"/>
        <rFont val="Arial"/>
        <family val="2"/>
      </rPr>
      <t xml:space="preserve">Control: </t>
    </r>
    <r>
      <rPr>
        <sz val="10"/>
        <color rgb="FF000000"/>
        <rFont val="Arial"/>
        <family val="2"/>
      </rPr>
      <t>Los profesionales de la Subdirección de Control y Fiscalización de Sustancias Químicas y Estupefacientes- Grupo Control de Sustancias Químicas, realizaron la validación juridica y tecnica de la solicitud, conforme al marco normativo vigente, se realizaron requerimientos por medio de SICOQ, a los solicitantes que no cumplieron con los requerimientos iniciales de la solicitud, se adjunta como evidencia una muestra de los requerimientos realizados</t>
    </r>
    <r>
      <rPr>
        <b/>
        <sz val="10"/>
        <color rgb="FF000000"/>
        <rFont val="Arial"/>
        <family val="2"/>
      </rPr>
      <t xml:space="preserve">.
</t>
    </r>
    <r>
      <rPr>
        <sz val="10"/>
        <color rgb="FF000000"/>
        <rFont val="Arial"/>
        <family val="2"/>
      </rPr>
      <t>Luego de realizar el estudio integral de los tramites asignados para la expedición de Certificado de Carencia de Informes por Trafico de Estupefacientes - CCITE; al evidenciar que exiten errores dentro de la revisión inicial del trámite, se procede a devolver el mismo para que sea asignado al abogado encargado para que subsane mediante mesa de trabajo lo que haga falta y poder dar impulso a la solicitud, esto en virtud de actividades de mejoramiento de los procedimientos administrativos</t>
    </r>
    <r>
      <rPr>
        <b/>
        <sz val="10"/>
        <color rgb="FF000000"/>
        <rFont val="Arial"/>
        <family val="2"/>
      </rPr>
      <t xml:space="preserve">.
</t>
    </r>
    <r>
      <rPr>
        <sz val="10"/>
        <color rgb="FF000000"/>
        <rFont val="Arial"/>
        <family val="2"/>
      </rPr>
      <t xml:space="preserve">Como evidencia queda:
-Carpeta con correos devolución de tramite
-Carpeta con requerimientos al usuario.
</t>
    </r>
    <r>
      <rPr>
        <b/>
        <sz val="10"/>
        <color rgb="FF000000"/>
        <rFont val="Arial"/>
        <family val="2"/>
      </rPr>
      <t xml:space="preserve">
Acción: </t>
    </r>
    <r>
      <rPr>
        <sz val="10"/>
        <color rgb="FF000000"/>
        <rFont val="Arial"/>
        <family val="2"/>
      </rPr>
      <t>Con el propósito de reducir la probabilidad de materialización del riesgo, se dispone la implementación de un único canal de atención institucional, destinado a prevenir eventuales prebendas a los ingenieros químicos, personal juridico y técnico.
Como evidencia queda:
-Documento que muestra los canales de atención.
https://minjusticiagovco-my.sharepoint.com/:f:/r/personal/mauricio_ordonez_minjusticia_gov_co/Documents/Evidencias%20riesgos/SCFSQE?csf=1&amp;web=1&amp;e=WcoO9g</t>
    </r>
  </si>
  <si>
    <t xml:space="preserve">Durante el período objeto del presente reporte, el riesgo no se ha materializado y el control ha sido efectivo. Lo anterior, teniendo en cuenta que se ejecutan tanto el control como la acción del plan de tratamiento establecidos con el propósito de mitigar la materialización del mismo. 
CONTROL: 
En el segundo cuatrimestre de 2025, se valida y corrobora que se dé aplicabilidad al control establecido, el cual consiste en que una vez realizada la validación inicial tanto técnica como jurídica de la totalidad de la documetación aportada por el solicitante, cada trámite pase por una segunda validación a cargo de un revisor par; en esta etapa, se realizan las devoluciones necesarias en caso de encontrar inconsistencias en las decisiones y medidas adoptadas en base al contexto jurídico y técnico de cada solicitud.
Así mismo, el trámite cuenta con un último filtro de revisión y aprobación en el cual el profesional con rol de expedición realiza un revisión general tanto de fondo como de forma. En está etapa también se presentan las devoluciones que este considere necesarias de acuerdo con el análisis de la documentación aportada. 
Como evidencia se adjuntan dos carpetas que contienen: 
Muestra aleatoria de trámites gestionados durante el período en donde se evidencia la revisión inicial por el profesional a cargo del trámite, la revisión del par asignado y por último, la revisión final por parte del profesional que expide. 
Muestra de correos de devolución generados por el profesional con rol de expedición (último filtro)
PLAN DE TRATAMIENTO: 
Durante el período, no se presentaron solicitudes inusuales por parte de los usuarios en donde se solicite datos personales de los profesionales que llevan a cargo algún trámite. Sin embargo, con el propósito de prevenir estas acciones, en el micrositio de Sustancias Químicas alojado en la página del Ministerio de Justicia y del Derecho, se continúa visibilizando los canales autorizados con el objetivo de mitigar y prevenir eventuales prebendas a los profesionales que intervienen en los trámites de CCITE y Autorizaciones Extraordinarias. 
Como evidencia queda: 
Pantallazo del micrositio de Sustancias Químicas en la página web del MJD. </t>
  </si>
  <si>
    <t>Posibilidad afectación  reputacional y económica al no reflejar la realidad económica en los estados financieros de la entidad, por subestimación de los registros contables al  manipular los valores reales de los hechos económicos  para beneficio de los funcionarios que intervienen en el proceso o de los licenciatarios  al momento de registrar las cuentas por cobrar de licencias de cannabis otorgadas en la modalidad de cuotas..</t>
  </si>
  <si>
    <t>Suministrar  o registrar información errada por parte de los profesionales que intervienen en el trámite.</t>
  </si>
  <si>
    <t>Investigaciones disciplinarias, fiscales y/o penales por parte de los entes de control.
Detrimento patrimonial.
Afectación de la imagen institucional.</t>
  </si>
  <si>
    <t xml:space="preserve">El encargado del grupo financiero asignado por la Subdirección, mensualmente envia al GGFC el informe de cuentas por cobrar de los licenciatarios a los cuales se les ha otorgado licencias de cannabis por la modalidad de cuotas con el objetivo de validar que se registre la totalidad de los hechos económicos, en el evento de que se generen diferencias en la conciliación se registrará la situación en campo de observaciones y se hará seguimiento en la siguiente conciliación para solucionar la observación presentada. El GGFC, envia a la SCFSQyE la conciliación de cuentas por cobrar donde se verifica que todo lo reportado se encuentra registrado en SIIF Nación. 
Como evidencia queda:  
Informes y conciliaciones  mensuales de cuentas por cobrar. </t>
  </si>
  <si>
    <t>Suministrar  o registrar información errada</t>
  </si>
  <si>
    <t xml:space="preserve">El líder del grupo financiero de la Subdirección, elabora trimestralmente mensualmente un informe de seguimiento con la gestión adelantada respecto a los movimientos de cartera relacionados con las licencias de cannabis. </t>
  </si>
  <si>
    <t>Mensual</t>
  </si>
  <si>
    <t>Informe de gestión trimestral equipo financiero de la SCFSQyE.</t>
  </si>
  <si>
    <r>
      <rPr>
        <sz val="10"/>
        <color rgb="FF000000"/>
        <rFont val="Arial"/>
        <family val="2"/>
      </rPr>
      <t xml:space="preserve">Durante el primer cuatrimestre de 2025, el riesgo no se ha materializado y el control ha sido efectivo.
</t>
    </r>
    <r>
      <rPr>
        <b/>
        <sz val="10"/>
        <color rgb="FF000000"/>
        <rFont val="Arial"/>
        <family val="2"/>
      </rPr>
      <t xml:space="preserve">CONTROL: </t>
    </r>
    <r>
      <rPr>
        <sz val="10"/>
        <color rgb="FF000000"/>
        <rFont val="Arial"/>
        <family val="2"/>
      </rPr>
      <t xml:space="preserve">Como medida de control para administrar la probabilidad de ocurrencia del riesgo, desde la SCFSQyE se realiza el informe de cuentas por cobrar y movimiento de los ingresos de la cartera de Cannabis del mes inmediatamente anterior, los cuales son remitidos al Grupo de Gestión Financiera y Contable para la elaboración de los cierres contables, dentro de los primeros diez (10) días de cada mes. 
Como evidencia queda: 
Carpeta mensual que contiene: 
-Matriz excel con reporte de cuentas por cobrar de enero, febrero y marzo. 
-Matriz de excel con consolidado de cuentas por cobrar de licencias de cannabis de enero, febrero y marzo. 
-Matriz excel con movimientos mes a mes. 
-Correo de comunicación al Grupo de Gestión Financiera y Contable por parte del líder jurídico de la SCFSQyE. 
</t>
    </r>
    <r>
      <rPr>
        <b/>
        <sz val="10"/>
        <color rgb="FF000000"/>
        <rFont val="Arial"/>
        <family val="2"/>
      </rPr>
      <t xml:space="preserve">Nota: </t>
    </r>
    <r>
      <rPr>
        <sz val="10"/>
        <color rgb="FF000000"/>
        <rFont val="Arial"/>
        <family val="2"/>
      </rPr>
      <t xml:space="preserve">Teniendo en cuenta la fecha de solicitud del presente reporte, el informe de cuentas por cobrar y movimiento de los ingresos de la cartera de Cannabis del mes de abril, se cargará en el próximo seguimiento. 
</t>
    </r>
    <r>
      <rPr>
        <b/>
        <sz val="10"/>
        <color rgb="FF000000"/>
        <rFont val="Arial"/>
        <family val="2"/>
      </rPr>
      <t xml:space="preserve">PLAN DE TRATAMIENTO:
</t>
    </r>
    <r>
      <rPr>
        <sz val="10"/>
        <color rgb="FF000000"/>
        <rFont val="Arial"/>
        <family val="2"/>
      </rPr>
      <t>Se elabora el informe de gestión trimestral el cual tiene como objetivo presentar un análisis detallado del desempeño del proceso frente al trámite de las licencias de cultivo de plantas de cannabis, tanto al contado como a cuotas; así como, de la gestión de cartera asociada, durante el periodo evaluado.
A demás permite también identificar avances, tendencias y áreas de mejora en la operación, garantizando la transparencia en la gestión y proporcionando información clave para la toma de decisiones estratégicas que optimicen la eficiencia del proceso y mejoren los resultados financieros.
Como evidencia queda: 
Informe de gestión primer trimestre - equipo Financiero de la SCFSQyE</t>
    </r>
  </si>
  <si>
    <t xml:space="preserve">Durante el segundo cuatrimestre de 2025, el riesgo no se ha materializado y el control ha sido efectivo.
CONTROL: 
Los primeros días de cada mes, el equipo financiero de la SCFSQyE, consolidó y envió al Grupo de Gestión Financiera y Contable - GGFC, el informe de cuentas por cobrar del mes inmediatamente anterior en donde se reportan los movimientos de los ingresos de la cartera de Cannabis. Lo anterior, permite registrar la totalidad de los hechos económicos. Lo anterior, permite mitigar la materialización del riesgo. 
Como evidencias quedan: 
Carpetas correspondientes a la conciliación de los meses abril, mayo, junio y julio, con la siguiente documentación: 
-Matriz excel con reporte de cuentas por cobrar. 
-Matriz excel con consolidado de cuentas por cobrar de licencias.
-Matriz excel con movimientos mes a mes. 
-Correo de comunicación al GGFC por parte del líder del equipo financiero de la SCFSQyE. 
Nota: Teniendo en cuenta la fecha de solicitud del presente reporte, el informe de cuentas por cobrar y movimiento de los ingresos de la cartera de Cannabis del mes de agosto, se cargará en el próximo seguimiento.
PLAN DE TRATAMIENTO:
Los primeros días de cada mes (abril, mayo, junio y julio de la vigencia), el equipo financiero de la SCFSQyE analizó, corroboró y consolidó el informe de gestión mensual del mes inmediatamente anterior, en este se llevó a cabo un análisis minucioso del desempeño mensual del proceso de cobro y recaudo asociado a las licencias de cannabis. Esto, nos permite tener un insumo idoneo y objetivo que permita ver los resultados obtenidos mes a mes que permita identificar avances, tendencias y áreas de mejora en la operación, garantizar la transparencia en la gestión y proporcionar información clave para la toma de decisiones estratégicas que optimicen la eficiencia del proceso y mejoren los resultados financieros.
Como evidencia queda: 
Informe de gestión mensual de abril, mayo, junio y julio de 2025. </t>
  </si>
  <si>
    <t>Se observa que, en este seguimiento, la dependencia ha actualizado la definición del riesgo. Sin embargo, se recomienda que revise la estructura de dicha definición según lo estipulado por el DAFP en la guía de administración del riesgo: Acción u Omisión + Uso del Poder + Desviación de la Gestión de lo Público + El Beneficio Privado.
A través de las evidencias proporcionadas, se ha podido verificar la implementación de los controles y las acciones de tratamiento correspondientes. En este sentido, se insta a la dependencia a continuar con la implementación de los controles tal como se ha hecho hasta ahora, y a realizar las actualizaciones necesarias cuando corresponda.
Finalmente, se exhorta a la dependencia a mantener un proceso de actualización continua de las causas y controles identificados, con el fin de asegurar una gestión del riesgo constante y efectiva.</t>
  </si>
  <si>
    <t>La no liquidación de los intereses moratorios con la tasa correcta</t>
  </si>
  <si>
    <t>El equipo financiero de la SCFSQyE realiza los correspondientes estados de cuenta para cada licenciatario en el marco de las actividades de seguimiento y control, en donde se verifican datos como la fecha de la constancia de ejecutaria de las licencias que determinan las fechas para empezar a cobrar las cuotas de seguimiento y así mismo los intereses moratorios que le aplican, este estado de cuenta es revisado por el líder del equipo financiero. 
Evidencia: Estados de cuenta</t>
  </si>
  <si>
    <t xml:space="preserve">En los casos en que aplique y como resultado del análisis realizado por el grupo financiero de la SCFSQyE, se comunicará al grupo de Sistemas sobre las inconsistencias identificadas y que estén relacionadas con el módulo de novedades de la plataforma MICC para que se realicen las correcciones necesarias. </t>
  </si>
  <si>
    <t>En proceso</t>
  </si>
  <si>
    <t xml:space="preserve">Correos o trazabilidad en el MICC. </t>
  </si>
  <si>
    <r>
      <t xml:space="preserve">Durante el primer cuatrimestre de 2025, el riesgo no se ha materializado y el control ha sido efectivo. 
</t>
    </r>
    <r>
      <rPr>
        <b/>
        <sz val="10"/>
        <color rgb="FF000000"/>
        <rFont val="Arial"/>
        <family val="2"/>
      </rPr>
      <t xml:space="preserve">CONTROL: 
</t>
    </r>
    <r>
      <rPr>
        <sz val="10"/>
        <color rgb="FF000000"/>
        <rFont val="Arial"/>
        <family val="2"/>
      </rPr>
      <t xml:space="preserve">
Desde el Equipo Financiero se revisan los soportes de pago allegados por las sociedades licenciatarias a través del SGDEA o por el aplicativo MICC, los cuales son verificados contra con los movimientos que refleja el extracto bancario de la cuenta de cannabis; posteriormente se actualiza y carga la información tanto en la matriz de Excel "Seguimiento de Cuentas por Cobrar" como en el aplicativo MICC.
Adicionalmente, el Equipo Financiero en la vigencia 2025, diseño un control, el cual consiste en revisar mes a mes los ingresos, para además de identificarlos, poder determinar cuáles de ellos cuentan con el soporte de pago y cuales no; en los casos en los que no se cuente con el soporte de pago, se procede a realizar un oficio, a través del cual se les pide a los licenciatarios la copia del recibo de pago, para lo cual tendrán un tiempo de 10 días hábiles para dar respuesta, si pasados los 10 día el licenciatario no aporta la copia del recibo, se procede a solicitar a los profesionales las construcción del mismo, conforme fue autorizado por la entidad en la vigencia 2024 "(...) manifestando como salvedad que el soporte que se cargue al aplicativo, se hará con el formato de identificación construido por el funcionario que consulta el banco junto con el movimiento de la hoja del extracto correspondiente, donde se confirma el ingreso al banco con el detalle del movimiento resaltado(...)" . Esto con el fin, de realizar de manera oportuna la aplicación de los pagos en el sistema MICC y evitar inconvenientes a futuro.
Como evidencia queda: 
-Matriz excel denominada "Control soportes de pago"
-Correos del encargado del grupo financiero solicitando la construcción de soportes de pago. 
</t>
    </r>
    <r>
      <rPr>
        <b/>
        <sz val="10"/>
        <color rgb="FF000000"/>
        <rFont val="Arial"/>
        <family val="2"/>
      </rPr>
      <t xml:space="preserve">PLAN DE TRATAMIENTO:
</t>
    </r>
    <r>
      <rPr>
        <sz val="10"/>
        <color rgb="FF000000"/>
        <rFont val="Arial"/>
        <family val="2"/>
      </rPr>
      <t xml:space="preserve">
Los servidores y/o contratistas del Equipo Financiero, al momento de realizar el análisis y cargue de los soportes de pago correspondientes a los servicios de evaluación y seguimiento en el MICC, comunican al equipo de Sistemas de la Subdirección las inconsistencias identificadas y que estén relacionadas con el módulo de novedades de la plataforma MICC para que se realicen las correcciones necesarias y se asegure la consistencia de los datos.
Como evidencia queda: 
Matriz excel que contiene el listado de novedades financieras
https://minjusticiagovco-my.sharepoint.com/:f:/r/personal/mauricio_ordonez_minjusticia_gov_co/Documents/Evidencias%20riesgos/SCFSQE?csf=1&amp;web=1&amp;e=WcoO9g</t>
    </r>
  </si>
  <si>
    <t>Durante el periodo evaluado (01 de mayo al 31 de agosto de 2025), el Equipo Financiero conformó 205 expedientes; cada expediente, esta conformado por el estado de cuenta de la licencia, un requerimiento de cobro y su constancia de notificación a traves de 4-72. Dichos expedientes fueron remitidos al Grupo Jurídico de la Subdirección. Este proceso se realiza en cumplimiento de procedimiento P-CR-18 “Seguimiento de pagos y cuentas por cobrar licencias de cannabis”, el cual tiene como propósito iniciar el procedimiento sancionatorio en los casos que haya lugar y/o liquidación de la deuda para cobro coactivo.
Se carga como evidencia:
Muestra aleatoria de 6 estados de cuentas generados en el periodo a reportar
Base de datos que relaciona los expedientes que fueron creados para remitir a cobro coactivo, que incluye la construcción de estados de cuentas.
PLAN DE TRATAMIENTO: 
El equipo financiero reportó oportunamente al equipo de sistemas sobre las inconsistencias que se identificaron o presentaron al momento de realizar el análisis y cargue de los soportes de pago correspondientes a los servicios de evaluación y seguimiento en el modulo de novedades en el aplicativo MICC.
Así las cosas, durante el período objeto de este reporte, se registraron un total de 419 casos, de los cuales 410 se resolvieron por parte del equipo de sistemas de manera oportuna, 7 fueron anulados y 2 devueltos. 
Como evidencia queda: 
1. Base con los registro de novedades realizadas 2do cuatrimestre.</t>
  </si>
  <si>
    <t xml:space="preserve">No adelantar las actuaciones administrativas necesarias para recuperar las cuentas por cobrar identificadas de las licencias de cannabis. </t>
  </si>
  <si>
    <t>El equipo financiero de la Subdirección realiza requerimientos anuales a los licenciatarios paras que realicen el pago de las cuotas de seguimiento adeudadas a través del gestor documental con el propósito de realizar la gestión de cobro de manera oportuna. Adicionalmente, el lider del equipo financiero, informa al equipo de seguimiento y control sobre los licenciatarios clasificados en categoria C y D, quienes conformarán el expediente para posterior remisión al Grupo de Actuaciones Administrativas a fin de iniciar las actuaciones de cobro coactivo.</t>
  </si>
  <si>
    <t>Conforme a lo establecido en el procedimiento P-CR-18 "Seguimiento pagos y cuentas por cobrar - Licencias de Cannabis", el grupo financiero conformará el expediente para dar traslado al equipo jurídico del grupo cannabis para liquidación de deuda e iniciar del proceso sancionatorio. (Para los casos en que no se logre el recaudo por medio de las comunicaciones preventivas)</t>
  </si>
  <si>
    <t>Correo electrónico de traslado emitido por el Grupo Financiero al grupo jurídico de la Subdirección con el expediente digital conformado para iniciar la liquidación de deuda.</t>
  </si>
  <si>
    <r>
      <t xml:space="preserve">Durante el primer cuatrimestre de 2025, el riesgo no se ha materializado y el control ha sido efectivo. 
</t>
    </r>
    <r>
      <rPr>
        <b/>
        <sz val="10"/>
        <color rgb="FF000000"/>
        <rFont val="Arial"/>
        <family val="2"/>
      </rPr>
      <t xml:space="preserve">
CONTROL: 
</t>
    </r>
    <r>
      <rPr>
        <sz val="10"/>
        <color rgb="FF000000"/>
        <rFont val="Arial"/>
        <family val="2"/>
      </rPr>
      <t>Para administrar y/o minimizar el riesgo, el equipo Finaciero de la SCFSQyE, verifica el estado de cuenta de las sociedades licenciatarias pendientes del pago de sus obligaciones por concepto de las cuotas de servicio de seguimiento; En febrero de 2025, se estableció como plan de trabajo, que en primera instancia se requerirán a aquellos licenciatarios que se encuentran en calificación de cartera C y D para lo cual, durante el período del 01 de febrero a 25 de abril del 2025, se enviaron un total de 167</t>
    </r>
    <r>
      <rPr>
        <sz val="10"/>
        <color rgb="FFFF0000"/>
        <rFont val="Arial"/>
        <family val="2"/>
      </rPr>
      <t xml:space="preserve"> </t>
    </r>
    <r>
      <rPr>
        <sz val="10"/>
        <color rgb="FF000000"/>
        <rFont val="Arial"/>
        <family val="2"/>
      </rPr>
      <t xml:space="preserve">requerimientos de pago, a traves del gestor documental de la entidad. 
Como evidencia queda: 
Matriz excel que contiene los requerimientos realizados durante el primer cuatrimestre de 2025.
</t>
    </r>
    <r>
      <rPr>
        <sz val="10"/>
        <color rgb="FFFF0000"/>
        <rFont val="Arial"/>
        <family val="2"/>
      </rPr>
      <t xml:space="preserve">
</t>
    </r>
    <r>
      <rPr>
        <b/>
        <sz val="10"/>
        <color rgb="FF000000"/>
        <rFont val="Arial"/>
        <family val="2"/>
      </rPr>
      <t xml:space="preserve">PLAN DE TRATAMIENTO:
</t>
    </r>
    <r>
      <rPr>
        <sz val="10"/>
        <color rgb="FF000000"/>
        <rFont val="Arial"/>
        <family val="2"/>
      </rPr>
      <t>Durante el período evaluado (01 de enero al 28 de abril de 2025), el Equipo Financiero actualizó 59 expedientes de los 409 remitidos en la vigencia anterior. De igual manera, se conformó 55 nuevos expedientes los cuales se remitieron al Grupo Jurídico de la Subdirección. 
Este proceso se realiza en cumplimiento de procedimiento P-CR-18 “Seguimiento de pagos y cuentas por cobrar licencias de cannabis”, el cual tiene como propósito iniciar el procedimiento sancionatorio en los casos que haya lugar y/o liquidación de la deuda para cobro coactivo.
Como evidencia queda: 
Matriz excel que contiene los expedientes remitidos 2025.
https://minjusticiagovco-my.sharepoint.com/:f:/r/personal/mauricio_ordonez_minjusticia_gov_co/Documents/Evidencias%20riesgos/SCFSQE?csf=1&amp;web=1&amp;e=WcoO9g</t>
    </r>
  </si>
  <si>
    <t>Durante el segundo cuatrimestre de 2025, el riesgo no se ha materializado y el control ha sido efectivo. Lo anterior teniendo en cuenta que se continúa dando aplicación a las actividades preventivas establecidas para mitigar la materialización o comisión del riesgo. 
CONTROL: 
Teniendo en cuenta el plan de trabajo establecido para la vigencia 2025, en el cual se determinó que aquellos licenciatarios que se encuentren calificados como cartera de tipo C y D, serían los primeros que se iban a requerir mediante oficio; para lo cual, durante el periodo del 01 de mayo al 31 de agosto del 2025, se realizaron un total de 213 requerimientos de pago, de los cuales 194 ya fueron enviados a través del gestor documental de la entidad y 19 se encuentran en revisión y firma por parte de la coordinación del Grupo Cannabis dado que se proyectaron en agosto. De este modo, se garantiza que la dependencia adelanta las acciones de cobro preventivo para el recaudo de la cartera. 
Como evidencia queda: 
Base con los requerimientos realizados a los licenciatarios durante el 2do cuatrimestre de 2025. 
PLAN DE TRATAMIENTO:
Durante el periodo evaluado (01 de mayo al 31 de agosto de 2025), el Equipo Financiero conformó 205 nuevos expedientes y los remitió al Grupo Jurídico de la Subdirección. Este proceso se realiza en cumplimiento de procedimiento P-CR-18 “Seguimiento de pagos y cuentas por cobrar licencias de cannabis”, el cual tiene como propósito iniciar el procedimiento sancionatorio en los casos que haya lugar y/o liquidación de la deuda para cobro coactivo.
Como evidencia queda: 
Matriz excel que contiene los expedientes remitidos 2025.</t>
  </si>
  <si>
    <t>Control Disciplinario Interno</t>
  </si>
  <si>
    <t>Determinar la posible responsabilidad y/o si los hechos son o no constitutivos de falta disciplinaria de los funcionarios o exfuncionarios públicos del Ministerio de Justicia y del Derecho y así preservar el correcto desarrollo de la función pública</t>
  </si>
  <si>
    <t>Posibilidad de adelantar una actuación disciplinaria, pese a estar incurso en conflicto de interés, inhabilidad, impedimento o incompatibilidad, haciendo uso de la autoridad disciplinaria conferida para comprometer la imparcialidad, objetividad y transparencia del proceso, con el fin de favorecer intereses personales o de terceros</t>
  </si>
  <si>
    <t>Omisión al deber de declararse impedido para actuar en presencia de conflicto de interés,inhabilidad, impedimento o incompatibilidad de un proceso disciplinario.</t>
  </si>
  <si>
    <t>Procesos disciplinarios viciados
Beneficios indebidos
Sanciones a funcionarios
Daño a la transparencia
Violación del debido proceso</t>
  </si>
  <si>
    <t>El jefe del proceso disciplinario  realiza seguimiento quincenal de la declaración oportuna y clara de cualquier conflicto de interés, inhabilidad, impedimento o incompatibilidad en la fase de instrucción del proceso disciplinario, la cual es diligenciada por los abogados en el formato interno dispuesto para este fin, con el fin de prevenir que los funcionarios actúen estando incursos en situaciones que comprometan su imparcialidad, como respuesta a la falta de mecanismos efectivos para identificar y gestionar el riesgo.</t>
  </si>
  <si>
    <t>Falta de mecanismos efectivos para identificar y gestionar conflictos de interés inhabilidad, impedimento o incompatibilidad en el proceso disciplinario.</t>
  </si>
  <si>
    <t>Crear y socializar  en el sistema intrego de gestión el formato de impedimento para actuaciones disciplinarias.</t>
  </si>
  <si>
    <t>Única vez</t>
  </si>
  <si>
    <t xml:space="preserve"> Jefe de ja oficina </t>
  </si>
  <si>
    <t xml:space="preserve">Formato creado en el SIG  y socializado.  </t>
  </si>
  <si>
    <t>Durante el presente cuatrimestre, la OCDI ha realizado el seguimiento correspondiente a los riesgos identificados en la matriz de riesgos de corrupción. Se reporta que, hasta la fecha, no se ha materializado ninguno de los riesgos contemplados, lo cual refleja un comportamiento alineado con las buenas prácticas.
Dado que el seguimiento en este periodo se realiza por demanda, no se cuenta con evidencia documental para presentar. No obstante, se continuará con el monitoreo constante de este riesgo y de los controles asociados, con el objetivo de mantener una vigilancia efectiva y oportuna ante cualquier situación que pudiera presentar 
https://minjusticiagovco-my.sharepoint.com/:f:/r/personal/mauricio_ordonez_minjusticia_gov_co/Documents/Evidencias%20riesgos/OCI?csf=1&amp;web=1&amp;e=PqfCJw</t>
  </si>
  <si>
    <t>La Oficina de Control Disciplinario Interno, en articulación con la Oficina de Planeación, informa que se ha llevado a cabo un proceso de mejora y fortalecimiento en la gestión disciplinaria, el cual incluyó:
Actualización de procedimientos existentes:
Se realizó la actualización del procedimiento P-CD-01 "Instrucción" (versión 2), incorporando ajustes orientados a optimizar los tiempos de respuesta, estandarizar las actividades y garantizar una mayor coherencia en la aplicación normativa.
Creación de nuevos instrumentos de gestión:
Se diseñó y publicó el nuevo procedimiento “Evaluación de Noticias Disciplinarias”, acompañado de dos formatos que facilitarán la correcta implementación y registro de esta actividad.
Todos estos documentos ya se encuentran disponibles para su consulta y aplicación en el Sistema Integrado de Gestión (SIG).
Fortalecimiento del seguimiento de procesos:
La Oficina de Control Disciplinario Interno ha venido realizando reuniones periódicas con los abogados responsables, con el propósito de analizar el estado actual de los procesos, identificar posibles cuellos de botella y establecer planes de acción que permitan avanzar de manera más efectiva Este trabajo conjunto refleja el compromiso institucional por mejorar los procedimientos internos, garantizar la transparencia y asegurar el cumplimiento de las normas disciplinarias.</t>
  </si>
  <si>
    <t>En este seguimiento, persisten las debilidades señaladas por la OCI en los informes previos de la vigencia 2024. El riesgo identificado aún carece de la estructura adecuada para los riesgos de corrupción, que se encuentra definida por el DAFP en la guía de administración del riesgo Acción u Omisión + Uso del Poder + Desviación de la Gestión de lo Público + El Beneficio Privado.
Además, es necesario establecer controles específicos para cada una de las causas identificadas. Hasta ahora, solo se evidencia un control, el cual no cuenta con una periodicidad definida, lo que impide su implementación constante y efectiva para prevenir la materialización del riesgo. Por lo tanto, la dependencia deberá reorganizar y ajustar el control establecido.
Es fundamental que, para el próximo seguimiento, la dependencia realice un análisis exhaustivo del riesgo identificado, teniendo en cuenta los comentarios previos de la OCI. Igualmente, debe validar la pertinencia de este riesgo en la matriz de riesgos de corrupción de la entidad.</t>
  </si>
  <si>
    <t>Actuaciones sesgadas
- Pérdida de confianza institucional pública
- Materialización de corrupción
- Quejas y demandas
- Altos costos jurídicos</t>
  </si>
  <si>
    <t>Actualizar el procedimiento de instrucción</t>
  </si>
  <si>
    <t xml:space="preserve">Procedimento Actualizado en el SIG y socializado. </t>
  </si>
  <si>
    <t xml:space="preserve">Hacer seguimiento de control con cada uno de los abogados . </t>
  </si>
  <si>
    <t xml:space="preserve">Quincenal  </t>
  </si>
  <si>
    <t xml:space="preserve">Listado de asistencia </t>
  </si>
  <si>
    <t>Seguimiento y Evaluación</t>
  </si>
  <si>
    <t>Evaluar y/o hacer seguimiento a la planeación, ejecución y control en la gestión de los procesos (SIG), programas, planes y proyectos del Ministerio de Justicia y del Derecho para el mejoramiento continuo de la gestión de la Entidad.</t>
  </si>
  <si>
    <t xml:space="preserve">Posibilidad de emitir resultados de auditoria no objetivos aprovechando la posición como auditor para beneficiar o afectar al auditado o a terceros favoreciendo intereses particulares. </t>
  </si>
  <si>
    <t>Solicitudes de terceros o partes interesadas</t>
  </si>
  <si>
    <t xml:space="preserve">1.Incumplimiento del principio de confidencialidad en el ejercicio de la actividad de auditoria. </t>
  </si>
  <si>
    <t>El Jefe o el auditor de la OCI  cada vez que se desarrolla una auditoria y antes de ser remitido a las partes interesadas, a fin de evitar imprecisiones en el contenido del mismo revisa el informe preliminar y sus papeles de trabajo. En caso de observar inconsistencias solicita las justificaciones o correcciones al auditor para realizar los respectivos ajustes al informe. 
Evidencia: Informe con sus respectivas modificaciones; Solicitudes de modificación a los informes; Comunicaciones de las modificaciones; Informe final remitido a las partes interesadas</t>
  </si>
  <si>
    <t>Realizar reunión para dar lineamientos y directrices para abordar las auditorías bajo enfoque en riesgos y determinando la mejora institucional</t>
  </si>
  <si>
    <t>Mensualmente</t>
  </si>
  <si>
    <t>Jefe Oficina de Control Interno y equipo de trabajo</t>
  </si>
  <si>
    <t>Acta de reunión grupo primario y seguimiento de la planeación mensual</t>
  </si>
  <si>
    <t>En el primer cuatrimestre 2025,  se implementaron a cabalidad los controles definidos y el plan de tratamiento para aportar a la ejecución de los controles. Se ejecutó el plan anual de auditorias 2025 teniendo en cuenta los linemiamientos para cada auditoría y las recomendaciones del jefe de la OCI. Los informes de auditoría se enviaron a cada líder del proceso auditado, de acuerdo con el procedimiento establecido y publicado en la página web de la entidad. Las evidencias se encuentran en el One Drive y publicadas en la pág web de la entidad. Se envían los soportes que evidencian la ejecución de la actividad del plan de tratamiento, adelantando las reuniones de grupo primario de la OCI donde se trabajó con todo el equipo los temas relacionados con la gestión del área y el seguimiento y control de la implementación del Plan Anual de Auditoria Interna 2025. Con respecto al último control, no se han detectado presión para la elaboración de los informes y, por tanto no se cuenta con denuncias al respecto.  
https://minjusticiagovco-my.sharepoint.com/:f:/r/personal/mauricio_ordonez_minjusticia_gov_co/Documents/Evidencias%20riesgos/OCI/R2025/1cuatrimestre2025/Riesgos%20de%20corrupci%C3%B3n?csf=1&amp;web=1&amp;e=VeKH5d</t>
  </si>
  <si>
    <t>En el segundo cuatrimestre 2025,  se implementaron a cabalidad los controles definidos y el plan de tratamiento para aportar a la ejecución de los controles. Se ejecutó el plan anual de auditorías 2025 teniendo en cuenta los linemiamientos para cada auditoría y las recomendaciones del jefe de la OCI. Los informes de auditoría se enviaron a cada líder del proceso auditado, de acuerdo con el procedimiento establecido y publicado en la página web de la entidad. Las evidencias se encuentran en el One Drive y publicadas en la pág web de la entidad. Se envían los soportes que evidencian la ejecución de la actividad del plan de tratamiento, adelantando las reuniones de grupo primario de la OCI donde se trabajó con todo el equipo los temas relacionados con la gestión del área y el seguimiento y control de la implementación del Plan Anual de Auditoría Interna 2025. Con respecto al último control, no se han detectado presión para la elaboración de los informes y, por tanto no se cuenta con denuncias al respecto.  
https://minjusticiagovco-my.sharepoint.com/:f:/r/personal/mauricio_ordonez_minjusticia_gov_co/Documents/Evidencias%20riesgos/OCI/R2025/1cuatrimestre2025/Riesgos%20de%20corrupci%C3%B3n?csf=1&amp;web=1&amp;e=VeKH5d</t>
  </si>
  <si>
    <t>Tras revisar las evidencias presentadas, se confirma que la dependencia continúa implementando los controles establecidos para mitigar la materialización del riesgo identificado, así como las acciones del plan de tratamiento.
Finalmente, se insta a la dependencia a mantener el proceso de actualización periódica de las causas y controles del riesgo, garantizando de esta manera una gestión efectiva y continua del mismo.</t>
  </si>
  <si>
    <t>Presión de superiores para la modificación</t>
  </si>
  <si>
    <t>2.Pérdida de imagen institucional</t>
  </si>
  <si>
    <t>El Jefe o cualquier miembro de la OCI  cada vez que al revisar un informe se vea presionado por una parte interesada o un superior para la modificación del mismo, a fin de evitar presentar un informe que no sea fiel a la realidad, que omita información o que  vaya en contravía de la ley, realizará la denuncia respectiva siguiendo el conducto regular estipulado para ello. 
Evidencia: Denuncia, Informe con las modificaciones</t>
  </si>
  <si>
    <t>Falencias en la revisión de informes</t>
  </si>
  <si>
    <t>3.Pérdida de confianza y credibilidad en el proceso.</t>
  </si>
  <si>
    <t xml:space="preserve">4. Investigaciones Disciplinarias
Sanciones legales </t>
  </si>
  <si>
    <t>pobreza en colombia</t>
  </si>
  <si>
    <t>hora pico</t>
  </si>
  <si>
    <t>afan</t>
  </si>
  <si>
    <t>Lleves joyas</t>
  </si>
  <si>
    <t>hable por el celular</t>
  </si>
  <si>
    <t>atraco en trasmilenio</t>
  </si>
  <si>
    <t>perdida $$</t>
  </si>
  <si>
    <t>susto</t>
  </si>
  <si>
    <t>perdida de contactos</t>
  </si>
  <si>
    <t>hacer daño fisio, psiclógico</t>
  </si>
  <si>
    <t>incomunidada</t>
  </si>
  <si>
    <t>perder la vida</t>
  </si>
  <si>
    <t>Tipo de Proceso</t>
  </si>
  <si>
    <t>Procesos</t>
  </si>
  <si>
    <t>Objetivos</t>
  </si>
  <si>
    <t>Tipo_de_Riesgo</t>
  </si>
  <si>
    <t>Clase de Causa</t>
  </si>
  <si>
    <t>Probabilidad</t>
  </si>
  <si>
    <t>Impacto</t>
  </si>
  <si>
    <t>Opciones_de_Manejo</t>
  </si>
  <si>
    <t>Control_Existente</t>
  </si>
  <si>
    <t>Evaluación</t>
  </si>
  <si>
    <t>Medidas_de_Respuesta</t>
  </si>
  <si>
    <t>Solidez Controles</t>
  </si>
  <si>
    <t>Objetivos Estratégicos</t>
  </si>
  <si>
    <t>Estratégico</t>
  </si>
  <si>
    <t xml:space="preserve">Gestión del Conocimiento </t>
  </si>
  <si>
    <t>Raro</t>
  </si>
  <si>
    <t>Insignificante</t>
  </si>
  <si>
    <t>Aceptar el Riesgo</t>
  </si>
  <si>
    <t>Rara vezInsignificante</t>
  </si>
  <si>
    <t>Bajo</t>
  </si>
  <si>
    <t>Asumir el riesgo</t>
  </si>
  <si>
    <t>Fuerte</t>
  </si>
  <si>
    <t>1-Incrementar el uso de los Mecanismos de Resolución de Conflictos para la reconstrucción del tejido social y la mitigación del impacto en el sistema judicial.</t>
  </si>
  <si>
    <t>Proveer información oportuna, confiable, veraz y accesible a clientes internos y externos del Ministerio de Justicia y del Derecho.</t>
  </si>
  <si>
    <t>Evitar el Riesgo</t>
  </si>
  <si>
    <t>Correctivo</t>
  </si>
  <si>
    <t>Rara vezMenor</t>
  </si>
  <si>
    <t xml:space="preserve"> Reducir el riesgo</t>
  </si>
  <si>
    <t>Gestión de la Relación con los Grupos de Interés</t>
  </si>
  <si>
    <t>Gestionar la relación con los grupos de interés del Ministerio de Justicia y del Derecho, mediante el diseño y desarrollo de instrumentos, actividades y estrategias de servicio y participación ciudadana, la atención de sus requerimientos y la promoción del gobierno abierto. Con el propósito de contribuir a la generación de valor público en la Entidad, en alineación con los objetivos institucionales y las buenas prácticas nacionales e internacionales</t>
  </si>
  <si>
    <t>Moderada</t>
  </si>
  <si>
    <t>Compartir el Riesgo</t>
  </si>
  <si>
    <t>Rara vezModerado</t>
  </si>
  <si>
    <t>Alto</t>
  </si>
  <si>
    <t>Reducir el riesgo</t>
  </si>
  <si>
    <t>Débil</t>
  </si>
  <si>
    <t>Mejora Integral de la Gestión Institucional</t>
  </si>
  <si>
    <t xml:space="preserve">Coordinar y administrar la implementación del Sistema Integrado de Gestión del Ministerio de Justicia y de Derecho, con el fin de 
asegurar su mejora contlnua, conveniencia, eficacia y eficiencia conforme con los estándares adoptados. </t>
  </si>
  <si>
    <t>Reducir el Riesgo</t>
  </si>
  <si>
    <t>Rara vezMayor</t>
  </si>
  <si>
    <t>Extremo</t>
  </si>
  <si>
    <t>4-Incrementar el acceso a los diferentes mecanismos de Justicia Transicional, especialmente en las poblaciones y territorios más afectados por el conflicto armado, para contribuir a la paz total.</t>
  </si>
  <si>
    <t>Evitar el riesgo</t>
  </si>
  <si>
    <t>Direccionamiento y Planeación Institucional</t>
  </si>
  <si>
    <t xml:space="preserve">Orientar la gestion de la entidad y del sector para que las acciones se deriven de una planeación eficiente y articulada que optimice 
el uso de los recursos en el logro de los objetivos institucionales. </t>
  </si>
  <si>
    <t>Riesgo de Tecnología</t>
  </si>
  <si>
    <t>Rara vezCatastrófico</t>
  </si>
  <si>
    <t>5-Desarrollar mecanismos de justicia restaurativa y de alternatividad penal, para transformar la política criminal, mediante la adopción de un enfoque centrado en el respeto de los DDHH y el avance en la superación de las cosas inconstitucionales del Sistema Penitenciario y Carcelario.</t>
  </si>
  <si>
    <t>Misional</t>
  </si>
  <si>
    <t>Riesgo de Imagen</t>
  </si>
  <si>
    <t>ImprobableInsignificante</t>
  </si>
  <si>
    <t>Formulación y Seguimiento de las Políticas Públicas</t>
  </si>
  <si>
    <t>Formularlos criterios,parámetros o lineamientos generales elegidos para abordar las prioridades de la agenda pública en materia de justicia y del derecho y orientar las decisiones respecto a una necesidad o situación de interés público en las materias de competencia del sector de Justicia y del Derecho;hacer seguimiento a las acciones definidas para su implementación o desarrollo y efectuar los ajustes que se requieran.</t>
  </si>
  <si>
    <t>ImprobableMenor</t>
  </si>
  <si>
    <t>Formulación y Seguimiento de Proyectos Normativos</t>
  </si>
  <si>
    <t>Formular proyectos de actos normativos de acuerdo con las políticas que orientan el sector Justicia y del Derecho,que sirven de herramienta para cumplir con los objetivos del Ministerio en beneficio de la comunidad y partes interesadas de acuerdo con el ordenamiento jurídico vigente.</t>
  </si>
  <si>
    <t>ImprobableModerado</t>
  </si>
  <si>
    <t>ImprobableMayor</t>
  </si>
  <si>
    <t>ImprobableCatastrófico</t>
  </si>
  <si>
    <t>Apoyo</t>
  </si>
  <si>
    <t>Fijar los lineamientos, parámetros y actividades requeridas para garantizar la gestión de los servicios administrativos, logísticos y la administración de los bienes necesario para la operación del Ministerio de Justicia y del Derecho.</t>
  </si>
  <si>
    <t>PosibleInsignificante</t>
  </si>
  <si>
    <t>Establecer los procedimientos, las estancias y responsables para el reconocimiento, registro y revelación de todos los hechos, transacciones y operaciones financieras, sociales, económicas y ambientales en los que tome parte el Ministerio de Justicia y del Derecho, con el fin de brindar información confiable, relevante y comprensible para la toma de decisiones.</t>
  </si>
  <si>
    <t>PosibleMenor</t>
  </si>
  <si>
    <t>Gestión de las Tecnologías y la Información</t>
  </si>
  <si>
    <t>Optimizar la operación de los procesos del MJD, mediante la gestión efectiva de los recursos tecnológicos, con el fin de brindar una adecuada disponibilidad de los servicios informáticos que soportan la operación del Ministerio, aplicando las iniciativas estratégicas definidas en las arquitecturas de la organización de TI, información, aplicaciones y tecnológicas. </t>
  </si>
  <si>
    <t>PosibleModerado</t>
  </si>
  <si>
    <t>PosibleMayor</t>
  </si>
  <si>
    <t>Gestión Jurídica</t>
  </si>
  <si>
    <t>Apoyar a las diferentes dependencias de la Entidad y del Sector Justicia en el cumplimiento de su función administrativa, emitir conceptos jurídicos, defender y representar jurídicamente al Ministerio de Justicia y del Derecho</t>
  </si>
  <si>
    <t>PosibleCatastrófico</t>
  </si>
  <si>
    <t>Orientar la realización de las actividades necesarias para garantizar el acceso, la administración y conservación de los documentos producidos y recibidos por la Entidad, en cumplimiento de las disposiciones emanadas por parte del Archivo General de la Nación “Jorge Palacios Preciado”.</t>
  </si>
  <si>
    <t>ProbableInsignificante</t>
  </si>
  <si>
    <t>Contar con  personal idoneo y calificado para el ejercicio de las funciones de la entidad, así mismo fortelcer las competencias, habilidades, conocimientos y mejoramiento de la calidad de la vida laboral de los servidores públicos, cumpliendo con todas las disposiciones legales vigentes.</t>
  </si>
  <si>
    <t>ProbableMenor</t>
  </si>
  <si>
    <t>ProbableModerado</t>
  </si>
  <si>
    <t>ProbableMayor</t>
  </si>
  <si>
    <t>ProbableCatastrófico</t>
  </si>
  <si>
    <t>Casi seguroInsignificante</t>
  </si>
  <si>
    <t>Casi seguroMenor</t>
  </si>
  <si>
    <t>Calificación de Impacto</t>
  </si>
  <si>
    <t>Evidencia</t>
  </si>
  <si>
    <t>Control</t>
  </si>
  <si>
    <t>Casi seguroModerado</t>
  </si>
  <si>
    <t>Casi seguroMayor</t>
  </si>
  <si>
    <t>Incompleta</t>
  </si>
  <si>
    <t>Algunas Veces</t>
  </si>
  <si>
    <t>Casi seguroCatastrófico</t>
  </si>
  <si>
    <t>No existe</t>
  </si>
  <si>
    <t>No se ejecuta</t>
  </si>
  <si>
    <t>Detectivo/Correctivo</t>
  </si>
  <si>
    <t>ACTIVO</t>
  </si>
  <si>
    <t>PRINCIPIO DE SEGURIDAD DEL ACTIVO</t>
  </si>
  <si>
    <t>PRINCIPIO DE SEGURIDAD PARA EL RIESGO</t>
  </si>
  <si>
    <t>RIESGO</t>
  </si>
  <si>
    <t>AMENAZA</t>
  </si>
  <si>
    <t>PRINCIPIO DE SEGURIDAD DE LA VULNERABILIDAD</t>
  </si>
  <si>
    <t>VULNERABILIDAD / CAUSA</t>
  </si>
  <si>
    <t>CLASIFICACIÓN DE LA VULNERABILIDAD</t>
  </si>
  <si>
    <t>DOMINIO DEL CONTROL</t>
  </si>
  <si>
    <t>Vulnerabilidad a reducir</t>
  </si>
  <si>
    <t>¿Cuál es la naturaleza del control?</t>
  </si>
  <si>
    <t xml:space="preserve"> ¿Qué nivel de oficialidad tiene el control?</t>
  </si>
  <si>
    <t>¿El control es medible?</t>
  </si>
  <si>
    <t>¿Al momento de realizar las pruebas de recorrido el control ha demostrado ser?</t>
  </si>
  <si>
    <t>Total Ejecución de Control</t>
  </si>
  <si>
    <t>Meta</t>
  </si>
  <si>
    <t>Inicio</t>
  </si>
  <si>
    <t>Duración</t>
  </si>
  <si>
    <t>Acción si se materializa</t>
  </si>
  <si>
    <t>Para una correcta descripción del Control Remitase a la Hoja CONTROLES</t>
  </si>
  <si>
    <t>NO</t>
  </si>
  <si>
    <t>INCOMPLETA</t>
  </si>
  <si>
    <t>no</t>
  </si>
  <si>
    <t>PASOS</t>
  </si>
  <si>
    <t>Componente</t>
  </si>
  <si>
    <t>Ejemplo</t>
  </si>
  <si>
    <t>Paso 1</t>
  </si>
  <si>
    <t>Responsable de llevar a cabo el Control</t>
  </si>
  <si>
    <t>El tesorero, el secretario general y/o el cordinador del grupo de gestión financiera,</t>
  </si>
  <si>
    <t>Paso 2</t>
  </si>
  <si>
    <t>Periodicidad definida para su
ejecución.</t>
  </si>
  <si>
    <t>Cada vez que se requiera realizar un movimiento bancario y</t>
  </si>
  <si>
    <t>Paso 3</t>
  </si>
  <si>
    <t>Indicar cuál es el propósito del control</t>
  </si>
  <si>
    <t>Con el fin de prevenir que los movimientos que se den por ventanilla sean suplantados,</t>
  </si>
  <si>
    <t>Suplantación de representante legal para retiro de dinero de cuentas Bancarias de Minjusticia</t>
  </si>
  <si>
    <t>Paso 4</t>
  </si>
  <si>
    <t>Establecer el cómo se realiza la actividad de control.</t>
  </si>
  <si>
    <t>Todas las solicitudes de débitos o traslados se realizarán mediante oficio con dos firmas de aprobación que se encuentren autorizadas ante la entidad bancaria.</t>
  </si>
  <si>
    <t>Paso 5</t>
  </si>
  <si>
    <t>Indicar qué pasa con las observaciones o desviaciones resultantes de ejecutar el control</t>
  </si>
  <si>
    <t>Si no se cuenta con las dos firmas de aprobación, no se podrá realizar el débito o traslado bancario.</t>
  </si>
  <si>
    <t>Paso 6</t>
  </si>
  <si>
    <t>Evidencia de la ejecución del control</t>
  </si>
  <si>
    <t>Como evidencia queda el oficio radicado ante entidad bancaria con las dos firmas.</t>
  </si>
  <si>
    <t>Paso 7</t>
  </si>
  <si>
    <t>Está en el procedimiento</t>
  </si>
  <si>
    <t>SI</t>
  </si>
  <si>
    <t>Paso 8</t>
  </si>
  <si>
    <t>Si su respuesta es afirmativa, ¿en cuál procedimiento?</t>
  </si>
  <si>
    <t>Manejo de Bienes y Servicios</t>
  </si>
  <si>
    <t>Paso 9</t>
  </si>
  <si>
    <t>Si su respuesta es negativa, ¿en dónde esta documentado el control? Política - Manual - Guía</t>
  </si>
  <si>
    <t>-</t>
  </si>
  <si>
    <t>Control completo</t>
  </si>
  <si>
    <t>El equipo seleccionado del Grupo de Fortalecimiento a la Justicia étnica una vez el grupo culmina la revisión de los requisitos mínimos y  a fin de establecer si este ánalisis es correcto, realizará la revisión y validación aleatoria del 10% de las iniciativas, contrastando los requisitos vs la información diligenciada en una reunión grupal donde participan un numero impar de integrantes con voz y voto. Si en el momento de la revisión, se encuentra alguna inconsistencia en el diligenciamiento de la matriz se procede a realizar el ajuste y la decisión de mantener o no la iniciativa en el proceso. Evidencia: Grabación de la reunión si se realiza de forma virtual
Acta de reunión si esta se realiza de forma presencial. En ambas se concluirá sobre las iniciativas revisadas y validadas.</t>
  </si>
  <si>
    <t>El coordinador del Grupo de Fortalecimiento a la Justicia étnica después de la reunión con el equipo de validación de requisitos mínimos y antes de la publicación de la matriz de las propuestas, a fin de complementar el trabajo desarrollado por el equipo, realizará la revisión y validación aleatoria del 6% de las iniciativas adicionales a las ya reviasadas, contrastando los requisitos vs la información diligenciada. Si en el momento de la revisión, se encuentra alguna inconsistencia en el diligenciamiento de la matriz se procede a realizar el ajuste y la decisión de mantener o no la iniciativa en el proceso. Evidencia: Campo diligenciado de la revisión por parte de la coordinación de aquellas iniciativas seleccionadas con la respectiva decisión</t>
  </si>
  <si>
    <t>El Grupo de Fortalecimiento a la Justicia étnica cada vez que se reciba una solicitud de aclaración, información, queja, reclamo o sugerencia de la matriz de iniciativas publicada, a fin de determinar la validez o no de la solicitud y dar respuesta a la misma, realizará la revisión de la solicitud contrastando los requisitos vs la información diligenciada. Si en el momento de la revisión, se encuentra alguna inconsistencia en el diligenciamiento de la matriz se procede a realizar el ajuste y la decisión de mantener o no la iniciativa en el proceso, allegando copia de la misma al solicitante. Evidencia: Solicitud recibida
Respuesta a la solicitud</t>
  </si>
  <si>
    <t>Recuerde que el Riesgo de CORRUPCIÓN debe contar con los cuatro elementos descritos a continuación, para cada riesgo que ud describa, identifique claramente si esta presente cada elemento colocando una X</t>
  </si>
  <si>
    <t>Descripción</t>
  </si>
  <si>
    <t>Acción u omisión</t>
  </si>
  <si>
    <t>Uso del poder</t>
  </si>
  <si>
    <t>Desviar la gestión de lo público</t>
  </si>
  <si>
    <t>Beneficio privado</t>
  </si>
  <si>
    <t>Seleccionar una inciativa que no cumpla con los requisitos</t>
  </si>
  <si>
    <t xml:space="preserve">aprovechando la concentración de la información </t>
  </si>
  <si>
    <t>a fin de que esta sea favorecida con recursos públicos</t>
  </si>
  <si>
    <t>y recibiendo un beneficio o beneficiando a un tercero</t>
  </si>
  <si>
    <t>Seleccionar una inciativa que no cumpla con los requisitos aprovechando la concentración de la información a fin de que esta sea favorecida con recursos públicos permitiendo la recepción de un beneficio o beneficiando a un tercero</t>
  </si>
  <si>
    <t>Principios de Seguridad</t>
  </si>
  <si>
    <t>AMENAZAS</t>
  </si>
  <si>
    <t>Confidencialidad</t>
  </si>
  <si>
    <t>Confidencialidad y disponibilidad</t>
  </si>
  <si>
    <t>Confidencialidad e integridad</t>
  </si>
  <si>
    <t>Confidencialidad, Integridad y Disponibilidad</t>
  </si>
  <si>
    <t>Disponibilidad</t>
  </si>
  <si>
    <t>Integridad y Disponibilidad</t>
  </si>
  <si>
    <t>Integridad</t>
  </si>
  <si>
    <t>Divulgación no autorizada</t>
  </si>
  <si>
    <t>Ataque malicioso (explosivos, químicos, vandalismo, hurto, radiación electromagnética, entre otros).</t>
  </si>
  <si>
    <t>Uso no autorizado de recursos (equipos de comunicación, medios de almacenamiento, sistemas de información, computadores)</t>
  </si>
  <si>
    <t xml:space="preserve">Acceso no autorizado (a oficinas, edificio, sala, centro de cómputo, sistema de información, documentación, información, entre otros). </t>
  </si>
  <si>
    <t>Cierre de operación de un proveedor o contratista crítico para la Entidad</t>
  </si>
  <si>
    <t>Ataques contra  el sistema (negación del servicio, manipulación de software, manipulación  de equipo informático entre otros)</t>
  </si>
  <si>
    <t>Daño físico (Daño por agua, polvo o corrosión)</t>
  </si>
  <si>
    <t>Falla o corrupción del software.</t>
  </si>
  <si>
    <t>Abuso de derechos (de usuario, administrador)</t>
  </si>
  <si>
    <t>Código malicioso (troyanos, gusanos, bomba lógica, entre otros)</t>
  </si>
  <si>
    <t xml:space="preserve">Contaminación, Pandemias, virus </t>
  </si>
  <si>
    <t>Destrucción de equipos o medios</t>
  </si>
  <si>
    <t>Falla técnica (Mal funcionamiento del equipo, Mal funcionamiento del software )</t>
  </si>
  <si>
    <t>Confidencialidad_integridad</t>
  </si>
  <si>
    <t>Hurto o robo (información, documentos, medios o equipos)</t>
  </si>
  <si>
    <t>Actos fraudulentos (suplantación, fraude,  venta de información, soborno, extorsión, falsificación de derechos, entre otros)</t>
  </si>
  <si>
    <t>Funcionarios (Acciones involuntarias y/o deliberadas)</t>
  </si>
  <si>
    <t>Daño físico (fuego, agua, humedad, contaminación química, construcción, entre otros)</t>
  </si>
  <si>
    <t>Deterioro del sistema o medio de almacenaje</t>
  </si>
  <si>
    <t>Acciones no autorizadas (Uso no autorizado del equipo, Corrupción de los datos, Abuso de derechos, Falsificación de derechos)</t>
  </si>
  <si>
    <t>Confidencialidad_disponibilidad</t>
  </si>
  <si>
    <t>Incumplimiento  de leyes o regulaciones (propiedad intelectual, entre otros)</t>
  </si>
  <si>
    <t>Espionaje (interceptación, ingeniería social)</t>
  </si>
  <si>
    <t>Déficit de personal</t>
  </si>
  <si>
    <t>Error en el uso (de equipos, medios, información, sistemas o servicios de información)</t>
  </si>
  <si>
    <t>Error en el uso</t>
  </si>
  <si>
    <t>Integridad_Disponibilidad</t>
  </si>
  <si>
    <t>Piratería</t>
  </si>
  <si>
    <t>Incumplimiento de políticas o procedimientos internos.</t>
  </si>
  <si>
    <t>Desastre natural (temblor, terremoto,  inundación, incendio, rayos, contaminación química entre otros)</t>
  </si>
  <si>
    <t>Errores de transmisión o almacenamiento</t>
  </si>
  <si>
    <t>Confidencialidad_Integridad_Disponibilidad</t>
  </si>
  <si>
    <t>Recuperación de medios reciclados o desechados</t>
  </si>
  <si>
    <t>Intrusión o acceso forzado (instalaciones, sistemas de información, información)</t>
  </si>
  <si>
    <t>Falla de la red interna</t>
  </si>
  <si>
    <t>Falla / degradación o mal funcionamiento del software o hardware</t>
  </si>
  <si>
    <t>Uso de software no licenciado o no autorizado</t>
  </si>
  <si>
    <t>Intruso externo (Ejemplo: Exempleados, delincuente informático,  competidores)</t>
  </si>
  <si>
    <t>Falla de suministro de servicios esenciales (agua, gas, aire acondicionado)</t>
  </si>
  <si>
    <t>Proveedor o contratista</t>
  </si>
  <si>
    <t>Falla en el suministro de energía  (pérdida suministro de energia,planta eléctrica, UPS, banco de baterías)</t>
  </si>
  <si>
    <t>Falla para respaldar la información.</t>
  </si>
  <si>
    <t>RIESGOS</t>
  </si>
  <si>
    <t>Falla sistema de comunicaciones (Internet, canales, Radio, entre otros).</t>
  </si>
  <si>
    <t>CONFIDENCIALIDAD_</t>
  </si>
  <si>
    <t>INTEGRIDAD_</t>
  </si>
  <si>
    <t>DISPONIBILIDAD_</t>
  </si>
  <si>
    <t>CONFIDENCIALIDAD_INTEGRIDAD_</t>
  </si>
  <si>
    <t>CONFIDENCIALIDAD_DISPONIBILIDAD_</t>
  </si>
  <si>
    <t>INTEGRIDAD_DISPONIBILIDAD_</t>
  </si>
  <si>
    <t>CONFIDENCIALIDAD_INTEGRIDAD_DISPONIBILIDAD_</t>
  </si>
  <si>
    <t>Fuego, agua, humedad, variaciones de temperatura/voltaje, radioactividad, polvo, gases, oxidación, campos electromagnéticos, entre otros.</t>
  </si>
  <si>
    <t>Fuga, revelación o divulgación de información sensible y/o confidencial</t>
  </si>
  <si>
    <t>Alteración, daño total o parcial de la información procesada y/o almacenada en… Información inexacta e incompleta.</t>
  </si>
  <si>
    <t>Interrupción total o parcial de los procesos del negocio por falla/daño/degradación de los equipos informáticos, equipos de comunicaciones (dispositivos de red, planta telefónica, servidores, UPS, entre otros), debido a cualquier evento o incidente</t>
  </si>
  <si>
    <t>Pérdida, alteración, acceso no autorizado, divulgación no autorizada y/o fuga de información  confidencial/sensible procesada y/o almacenada en…</t>
  </si>
  <si>
    <t>Destrucción, pérdida, extravío, robo, daño o alteración de información en medio físico o lógico.</t>
  </si>
  <si>
    <t>Pérdida de información debido a errores en la ejecución del procedimiento de backup, fallas en el software de backup.</t>
  </si>
  <si>
    <t>Incumplimiento contractual y/o sanciones.</t>
  </si>
  <si>
    <t xml:space="preserve">Incumplimiento en el mantenimiento </t>
  </si>
  <si>
    <t>Divulgación no autorizada o fuga de información por la pérdida/robo de equipos de cómputo o medios removibles en los que se almacena información confidencial/sensible en texto claro.</t>
  </si>
  <si>
    <t>Problemas, fallas o no disponibilidad de los servicios esenciales (internet, teléfonos, aire acondicionado, energía, agua, etc.)</t>
  </si>
  <si>
    <t>Actos vandálicos y/o terrorismo</t>
  </si>
  <si>
    <t>Incumplimiento en el servicio de mantenimiento</t>
  </si>
  <si>
    <t>Pérdida, robo, daño, alteración, divulgación no autorizada y/o fuga de información como consecuencia del acceso físico a las oficinas.</t>
  </si>
  <si>
    <t>Degradación del rendimiento de las aplicaciones o la red,  Retraso o interrupción de los sistemas de información y/o la información</t>
  </si>
  <si>
    <t>Hurto, fraude  o sabotaje de equipos, medios, información o documentos.</t>
  </si>
  <si>
    <t>Incumplimiento en los SLA´s</t>
  </si>
  <si>
    <t>Acción Industrial / Espionaje (infiltración canales de comunicación, servicios de información, servicios informáticos)</t>
  </si>
  <si>
    <t>Pérdida de información (contenida en documentación física o digital)</t>
  </si>
  <si>
    <t>VULNERABILIDADES</t>
  </si>
  <si>
    <t>Saturación del sistema de información</t>
  </si>
  <si>
    <t>CONFIDENCIALIDAD.</t>
  </si>
  <si>
    <t>INTEGRIDAD.</t>
  </si>
  <si>
    <t>DISPONIBILIDAD.</t>
  </si>
  <si>
    <t>CONFIDENCIALIDAD_INTEGRIDAD.</t>
  </si>
  <si>
    <t>CONFIDENCIALIDAD_DISPONIBILIDAD.</t>
  </si>
  <si>
    <t>INTEGRIDAD_DISPONIBILIDAD.</t>
  </si>
  <si>
    <t>CONFIDENCIALIDAD_INTEGRIDAD_DISPONIBILIDAD.</t>
  </si>
  <si>
    <t>Ausencia de procedimiento formal para la autorización de la información disponible al público.</t>
  </si>
  <si>
    <t>Ausencia o insuficiencia de actualizaciones.</t>
  </si>
  <si>
    <t>Ausencia de esquemas de respaldo.</t>
  </si>
  <si>
    <t>Acceso no controlado a información sensible / confidencial.</t>
  </si>
  <si>
    <t>Hurto, fraude o sabotaje de equipos, medios, información o documentos.</t>
  </si>
  <si>
    <t>Ausencia de procedimiento de control de cambios.</t>
  </si>
  <si>
    <t>Almacenamiento de equipos sin protección.</t>
  </si>
  <si>
    <t>Ausencia o insuficiencia de cláusulas contractuales y/o acuerdos de confidencialidad.</t>
  </si>
  <si>
    <t>Documentación insuficiente o desactualizada.</t>
  </si>
  <si>
    <t>Ausencia de planes de continuidad.</t>
  </si>
  <si>
    <t>Acceso o uso no controlado del sistema de información (software, aplicativo).</t>
  </si>
  <si>
    <t>Ausencia o insuficiencia de control de cambios en la configuración.</t>
  </si>
  <si>
    <t>Almacenamiento de información sin protección</t>
  </si>
  <si>
    <t>Ausencia o insuficiencia de disposiciones (con respecto a la seguridad) en los contratos con los empleados y/o terceras partes.</t>
  </si>
  <si>
    <t>Especificaciones o requerimientos incompletos, inadecuados o no claros.</t>
  </si>
  <si>
    <t>Ausencia de responsables sobre la gestión en seguridad de la información y/o continuidad de negocio.</t>
  </si>
  <si>
    <t>Acceso o uso no controlado.</t>
  </si>
  <si>
    <t>Ausencia o insuficiencia de procedimientos de monitoreo de los recursos de procesamiento de información.</t>
  </si>
  <si>
    <t>Arquitectura insegura de la red.</t>
  </si>
  <si>
    <t>Relojes no sincronizados.</t>
  </si>
  <si>
    <t>Ausencia o insuficiencia de controles de monitoreo de las instalaciones (por ej. detección o extinción de incendios, líquidos inflamables, CCTV, entre otros).</t>
  </si>
  <si>
    <t>Ausencia de logs o registros de auditoría.</t>
  </si>
  <si>
    <t>Dependencia de personal clave, ausentismo y/o personal insuficiente.</t>
  </si>
  <si>
    <t>Ausencia de "terminación/bloqueo de la sesión" cuando se abandona la estación de trabajo.</t>
  </si>
  <si>
    <t>Ausencia o insuficiencia de procedimientos para el manejo información clasificada.</t>
  </si>
  <si>
    <t>Testeo inadecuado o insuficiente</t>
  </si>
  <si>
    <t>Ausencia o insuficiencia de copias de respaldo.</t>
  </si>
  <si>
    <t>Ausencia de mecanismos de monitoreo a la actividad de los empleados y/o terceros.</t>
  </si>
  <si>
    <t>Incumplimiento de las condiciones técnicas y/o ambientales provistas por el fabricante.</t>
  </si>
  <si>
    <t>Ausencia de control de los activos que se encuentran fuera de la instalaciones.</t>
  </si>
  <si>
    <t>Ausencia o insuficiencia de un procedimiento para el manejo de comunicaciones externas.</t>
  </si>
  <si>
    <t>Ausencia o insuficiencia de mantenimiento.</t>
  </si>
  <si>
    <t>Ausencia de segmentación de la red.</t>
  </si>
  <si>
    <t>Insuficiente entrenamiento, capacitación o sensibilización.</t>
  </si>
  <si>
    <t>Ausencia de controles y verificaciones en los procesos de selección y contratación de personal.</t>
  </si>
  <si>
    <t>Ausencia o insuficiencia de un proceso para clasificar y etiquetar la información.</t>
  </si>
  <si>
    <t>Ausencia o insuficiencia de mecanismos de monitoreo de Red, gestión de la capacidad y disponibilidad.</t>
  </si>
  <si>
    <t>Ausencia o insuficiencia de contratos, acuerdos de nivel de servicio y/o confidencialidad con empleados o terceros.</t>
  </si>
  <si>
    <t>Ausencia de sistemas y/o procedimientos de monitoreo de los recursos de procesamiento de información.</t>
  </si>
  <si>
    <t>Ausencia o insuficiencia en el control de los activos que se encuentran fuera de la instalaciones.</t>
  </si>
  <si>
    <t>Ausencia o insuficiencia de planes de emergencia y simulacros de evacuación.</t>
  </si>
  <si>
    <t>Ausencia o insuficiencia de contratos, acuerdos de niveles de servicio y/o confidencialidad.</t>
  </si>
  <si>
    <t>Ausencia o insuficiencia de controles de acceso a las instalaciones.</t>
  </si>
  <si>
    <t>Canales de comunicación sin encripción.</t>
  </si>
  <si>
    <t>Capacidad inadecuada.</t>
  </si>
  <si>
    <t>Ausencia o insuficiencia de mecanismos de identificación y autenticación.</t>
  </si>
  <si>
    <t>Ausencia o insuficiencia de documentación de uso y/o administración.</t>
  </si>
  <si>
    <t>Desconocimiento, malinterpretación o no cumplimiento de las disposiciones legales, contractuales y/o regulatorias aplicables.</t>
  </si>
  <si>
    <t>Conexión deficiente y/o desorganización del cableado estructurado / eléctrico.</t>
  </si>
  <si>
    <t>Ausencia o insuficiencia de perfiles de acceso o falta de gestión de privilegios de acceso.</t>
  </si>
  <si>
    <t>Ausencia o insuficiencia de políticas, procedimientos y directrices de seguridad.</t>
  </si>
  <si>
    <t>Disposición / Eliminación /reutilización de equipos sin borrado seguro.</t>
  </si>
  <si>
    <t>Falla en los servicios esenciales (internet, teléfonos, aire acondicionado, energía, agua, etc.).</t>
  </si>
  <si>
    <t>Ausencia o insuficiencia en la gestión de usuarios y contraseñas.</t>
  </si>
  <si>
    <t>Ausencia o insuficiencia de procesos disciplinarios definidos en el caso de incidente de seguridad de la información.</t>
  </si>
  <si>
    <t>Disposición/reutilización de medios de almacenamiento sin borrado seguro.</t>
  </si>
  <si>
    <t>Falla, daño o degradación de equipos.</t>
  </si>
  <si>
    <t>Configuración incorrecta de parámetros o configuraciones por defecto.</t>
  </si>
  <si>
    <t>Ausencia o insuficiencia de un proceso de análisis y tratamiento de riesgos.</t>
  </si>
  <si>
    <t>Transferencia y/o almacenamiento de información en texto claro.</t>
  </si>
  <si>
    <t>Proveedor o contratista único en el mercado.</t>
  </si>
  <si>
    <t>Falta de segregación de funciones o incorrecta aplicación de las mismas.</t>
  </si>
  <si>
    <t>Ausencia o insuficiencia de un proceso de gestión de incidentes de seguridad.</t>
  </si>
  <si>
    <t>Ubicación geográfica de las instalaciones en una zona de alto impacto por eventos externos (desastres naturales, orden público, entre otros).</t>
  </si>
  <si>
    <t>Ausencia o insuficiencia en la definición y formalización de roles, funciones y responsabilidades en la seguridad de la información.</t>
  </si>
  <si>
    <t>Dependencia de proveedores.</t>
  </si>
  <si>
    <t>Descarga y/o uso no controlado de software.</t>
  </si>
  <si>
    <t>Fallas conocidas o defectos del software.</t>
  </si>
  <si>
    <t>Falta de protección contra virus y/o código malicioso</t>
  </si>
  <si>
    <t>Personal inconforme o molesto.</t>
  </si>
  <si>
    <t>Puertos o servicios activos no requeridos.</t>
  </si>
  <si>
    <t>Uso de Software ilegal / No autorizado / Software Malicioso.</t>
  </si>
  <si>
    <t>_5._POLÍTICAS_DE_SEGURIDAD.</t>
  </si>
  <si>
    <t>_6._ASPECTOS_ORGANIZATIVOS_DE_LA_SEGURIDAD_DE_LA_INFORMAC.</t>
  </si>
  <si>
    <t>_7._SEGURIDAD_LIGADA_A_LOS_RECURSOS_HUMANOS.</t>
  </si>
  <si>
    <t>_8._GESTIÓN_DE_ACTIVOS.</t>
  </si>
  <si>
    <t>_9._CONTROL_DE_ACCESOS.</t>
  </si>
  <si>
    <t>_10._CIFRADO.</t>
  </si>
  <si>
    <t>_11._SEGURIDAD_FÍSICA_Y_AMBIENTAL.</t>
  </si>
  <si>
    <t>_12._SEGURIDAD_EN_LA_OPERATIVA.</t>
  </si>
  <si>
    <t>_13._SEGURIDAD_EN_LAS_TELECOMUNICACIONES.</t>
  </si>
  <si>
    <t>_14._ADQUISICIÓN__DESARROLLO_Y_MANTENIMIENTO_DE_LOS_SISTEMAS_DE_INFORMACIÓN.</t>
  </si>
  <si>
    <t>_15._RELACIONES_CON_SUMINISTRADORES.</t>
  </si>
  <si>
    <t>_16._GESTIÓN_DE_INCIDENTES_EN_LA_SEGURIDAD_DE_LA_INFORMACIÓN.</t>
  </si>
  <si>
    <t>_17._ASPECTOS_DE_SEGURIDAD_DE_LA_INFORMACION_EN_LA_GESTIÓN_DE_LA_CONTINUIDAD_DEL_NEGOCIO.</t>
  </si>
  <si>
    <t>_18._CUMPLIMIENTO.</t>
  </si>
  <si>
    <t xml:space="preserve">5.1.1 Conjunto de políticas para la seguridad de la información. </t>
  </si>
  <si>
    <t xml:space="preserve">6.1.1 Asignación de responsabilidades para la segur. de la información. </t>
  </si>
  <si>
    <t xml:space="preserve">7.1.1 Investigación de antecedentes. </t>
  </si>
  <si>
    <t xml:space="preserve">8.1.1 Inventario de activos. </t>
  </si>
  <si>
    <t xml:space="preserve">9.1.1 Política de control de accesos. </t>
  </si>
  <si>
    <t xml:space="preserve">10.1.1 Política de uso de los controles criptográficos. </t>
  </si>
  <si>
    <t xml:space="preserve">11.1.1 Perímetro de seguridad física. </t>
  </si>
  <si>
    <t xml:space="preserve">12.1.1 Documentación de procedimientos de operación. </t>
  </si>
  <si>
    <t xml:space="preserve">13.1.1 Controles de red. </t>
  </si>
  <si>
    <t xml:space="preserve">14.1.1 Análisis y especificación de los requisitos de seguridad. </t>
  </si>
  <si>
    <t xml:space="preserve">15.1.1 Política de seguridad de la información para suministradores. </t>
  </si>
  <si>
    <t xml:space="preserve">16.1.1 Responsabilidades y procedimientos. </t>
  </si>
  <si>
    <t xml:space="preserve">17.1.1 Planificación de la continuidad de la seguridad de la información. </t>
  </si>
  <si>
    <t xml:space="preserve">18.1.1 Identificación de la legislación aplicable. </t>
  </si>
  <si>
    <t xml:space="preserve">5.1.2 Revisión de las políticas para la seguridad de la información. </t>
  </si>
  <si>
    <t xml:space="preserve">6.1.2 Segregación de tareas. </t>
  </si>
  <si>
    <t xml:space="preserve">7.1.2 Términos y condiciones de contratación. </t>
  </si>
  <si>
    <t xml:space="preserve">8.1.2 Propiedad de los activos. </t>
  </si>
  <si>
    <t xml:space="preserve">9.1.2 Control de acceso a las redes y servicios asociados. </t>
  </si>
  <si>
    <t xml:space="preserve">10.1.2 Gestión de claves. </t>
  </si>
  <si>
    <t xml:space="preserve">11.1.2 Controles físicos de entrada. </t>
  </si>
  <si>
    <t xml:space="preserve">12.1.2 Gestión de cambios. </t>
  </si>
  <si>
    <t xml:space="preserve">13.1.2 Mecanismos de seguridad asociados a servicios en red. </t>
  </si>
  <si>
    <t xml:space="preserve">14.1.2 Seguridad de las comunicaciones en servicios accesibles por redes públicas. </t>
  </si>
  <si>
    <t xml:space="preserve">15.1.2 Tratamiento del riesgo dentro de acuerdos de suministradores. </t>
  </si>
  <si>
    <t xml:space="preserve">16.1.2 Notificación de los eventos de seguridad de la información. </t>
  </si>
  <si>
    <t xml:space="preserve">17.1.2 Implantación de la continuidad de la seguridad de la información. </t>
  </si>
  <si>
    <t xml:space="preserve">18.1.2 Derechos de propiedad intelectual (DPI). </t>
  </si>
  <si>
    <t xml:space="preserve">6.1.3 Contacto con las autoridades. </t>
  </si>
  <si>
    <t xml:space="preserve">7.2.1 Responsabilidades de gestión. </t>
  </si>
  <si>
    <t xml:space="preserve">8.1.3 Uso aceptable de los activos. </t>
  </si>
  <si>
    <t>9.2.1 Gestión de altas/bajas en el registro de usuarios.</t>
  </si>
  <si>
    <t xml:space="preserve">11.1.3 Seguridad de oficinas, despachos y recursos. </t>
  </si>
  <si>
    <t xml:space="preserve">12.1.3 Gestión de capacidades. </t>
  </si>
  <si>
    <t xml:space="preserve">13.1.3 Segregación de redes. </t>
  </si>
  <si>
    <t xml:space="preserve">14.1.3 Protección de las transacciones por redes telemáticas. </t>
  </si>
  <si>
    <t xml:space="preserve">15.1.3 Cadena de suministro en tecnologías de la información y comunicaciones. </t>
  </si>
  <si>
    <t xml:space="preserve">16.1.3 Notificación de puntos débiles de la seguridad. </t>
  </si>
  <si>
    <t>17.1.3 Verificación, revisión y evaluación de la continuidad de la seguridad de la información.</t>
  </si>
  <si>
    <t xml:space="preserve">18.1.3 Protección de los registros de la organización. </t>
  </si>
  <si>
    <t xml:space="preserve">6.1.4 Contacto con grupos de interés especial. </t>
  </si>
  <si>
    <t xml:space="preserve">7.2.2 Concienciación, educación y capacitación en segur. de la informac. </t>
  </si>
  <si>
    <t xml:space="preserve">8.2.1 Directrices de clasificación. </t>
  </si>
  <si>
    <t xml:space="preserve"> 9.2.2 Gestión de los derechos de acceso asignados a usuarios. </t>
  </si>
  <si>
    <t xml:space="preserve">11.1.4 Protección contra las amenazas externas y ambientales. </t>
  </si>
  <si>
    <t xml:space="preserve">12.1.4 Separación de entornos de desarrollo, prueba y producción. </t>
  </si>
  <si>
    <t xml:space="preserve">13.2.1 Políticas y procedimientos de intercambio de información. </t>
  </si>
  <si>
    <t xml:space="preserve">14.2.1 Política de desarrollo seguro de software. </t>
  </si>
  <si>
    <t xml:space="preserve">15.2.1 Supervisión y revisión de los servicios prestados por terceros. </t>
  </si>
  <si>
    <t xml:space="preserve">16.1.4 Valoración de eventos de seguridad de la información y toma de decisiones. </t>
  </si>
  <si>
    <t xml:space="preserve">17.2.1 Disponibilidad de instalaciones para el procesamiento de la información. </t>
  </si>
  <si>
    <t xml:space="preserve">18.1.4 Protección de datos y privacidad de la información personal. </t>
  </si>
  <si>
    <t xml:space="preserve">6.1.5 Seguridad de la información en la gestión de proyectos. </t>
  </si>
  <si>
    <t xml:space="preserve">7.2.3 Proceso disciplinario. </t>
  </si>
  <si>
    <t xml:space="preserve">8.2.2 Etiquetado y manipulado de la información. </t>
  </si>
  <si>
    <t xml:space="preserve">9.2.3 Gestión de los derechos de acceso con privilegios especiales. </t>
  </si>
  <si>
    <t xml:space="preserve">11.1.5 El trabajo en áreas seguras. </t>
  </si>
  <si>
    <t xml:space="preserve">12.2.1 Controles contra el código malicioso. </t>
  </si>
  <si>
    <t xml:space="preserve">13.2.2 Acuerdos de intercambio. </t>
  </si>
  <si>
    <t xml:space="preserve">14.2.2 Procedimientos de control de cambios en los sistemas. </t>
  </si>
  <si>
    <t xml:space="preserve">15.2.2 Gestión de cambios en los servicios prestados por terceros. </t>
  </si>
  <si>
    <t xml:space="preserve">16.1.5 Respuesta a los incidentes de seguridad. </t>
  </si>
  <si>
    <t xml:space="preserve">18.1.5 Regulación de los controles criptográficos. </t>
  </si>
  <si>
    <t xml:space="preserve">6.2.1 Política de uso de dispositivos para movilidad. </t>
  </si>
  <si>
    <t xml:space="preserve">7.3.1 Cese o cambio de puesto de trabajo. </t>
  </si>
  <si>
    <t xml:space="preserve">8.2.3 Manipulación de activos. </t>
  </si>
  <si>
    <t xml:space="preserve">9.2.4 Gestión de información confidencial de autenticación de usuarios.   </t>
  </si>
  <si>
    <t xml:space="preserve">11.1.6 Áreas de acceso público, carga y descarga. </t>
  </si>
  <si>
    <t xml:space="preserve">12.3.1 Copias de seguridad de la información. </t>
  </si>
  <si>
    <t xml:space="preserve">13.2.3 Mensajería electrónica. </t>
  </si>
  <si>
    <t xml:space="preserve">14.2.3 Revisión técnica de las aplicaciones tras efectuar cambios en el sistema operativo. </t>
  </si>
  <si>
    <t xml:space="preserve">16.1.6 Aprendizaje de los incidentes de seguridad de la información. </t>
  </si>
  <si>
    <t xml:space="preserve">18.2.1 Revisión independiente de la seguridad de la información. </t>
  </si>
  <si>
    <t xml:space="preserve">6.2.2 Teletrabajo. </t>
  </si>
  <si>
    <t xml:space="preserve">8.3.1 Gestión de soportes extraíbles. </t>
  </si>
  <si>
    <t xml:space="preserve">9.2.5 Revisión de los derechos de acceso de los usuarios. </t>
  </si>
  <si>
    <t xml:space="preserve">11.2.1 Emplazamiento y protección de equipos. </t>
  </si>
  <si>
    <t xml:space="preserve">12.4.1 Registro y gestión de eventos de actividad. </t>
  </si>
  <si>
    <t xml:space="preserve">13.2.4 Acuerdos de confidencialidad y secreto. </t>
  </si>
  <si>
    <t xml:space="preserve">14.2.4 Restricciones a los cambios en los paquetes de software. </t>
  </si>
  <si>
    <t xml:space="preserve">16.1.7 Recopilación de evidencias. </t>
  </si>
  <si>
    <t xml:space="preserve">18.2.2 Cumplimiento de las políticas y normas de seguridad. </t>
  </si>
  <si>
    <t xml:space="preserve">8.3.2 Eliminación de soportes. </t>
  </si>
  <si>
    <t xml:space="preserve">9.2.6 Retirada o adaptación de los derechos de acceso </t>
  </si>
  <si>
    <t xml:space="preserve">11.2.2 Instalaciones de suministro. </t>
  </si>
  <si>
    <t xml:space="preserve">12.4.2 Protección de los registros de información. </t>
  </si>
  <si>
    <t xml:space="preserve">14.2.5 Uso de principios de ingeniería en protección de sistemas. </t>
  </si>
  <si>
    <t>18.2.3 Comprobación del cumplimiento.</t>
  </si>
  <si>
    <t xml:space="preserve">8.3.3 Soportes físicos en tránsito. </t>
  </si>
  <si>
    <t xml:space="preserve">9.3.1 Uso de información confidencial para la autenticación. </t>
  </si>
  <si>
    <t xml:space="preserve">11.2.3 Seguridad del cableado. </t>
  </si>
  <si>
    <t xml:space="preserve">12.4.3 Registros de actividad del administrador y operador del sistema. </t>
  </si>
  <si>
    <t xml:space="preserve">14.2.6 Seguridad en entornos de desarrollo. </t>
  </si>
  <si>
    <t xml:space="preserve">9.4.1 Restricción del acceso a la información. </t>
  </si>
  <si>
    <t xml:space="preserve">11.2.4 Mantenimiento de los equipos. </t>
  </si>
  <si>
    <t xml:space="preserve">12.4.4 Sincronización de relojes. </t>
  </si>
  <si>
    <t xml:space="preserve">14.2.7 Externalización del desarrollo de software. </t>
  </si>
  <si>
    <t xml:space="preserve">9.4.2 Procedimientos seguros de inicio de sesión. </t>
  </si>
  <si>
    <t xml:space="preserve">11.2.5 Salida de activos fuera de las dependencias de la empresa. </t>
  </si>
  <si>
    <t xml:space="preserve">12.5.1 Instalación del software en sistemas en producción. </t>
  </si>
  <si>
    <t xml:space="preserve">14.2.8 Pruebas de funcionalidad durante el desarrollo de los sistemas. </t>
  </si>
  <si>
    <t xml:space="preserve">9.4.3 Gestión de contraseñas de usuario. </t>
  </si>
  <si>
    <t xml:space="preserve">11.2.6 Seguridad de los equipos y activos fuera de las instalaciones. </t>
  </si>
  <si>
    <t xml:space="preserve">12.6.1 Gestión de las vulnerabilidades técnicas. </t>
  </si>
  <si>
    <t>14.2.9 Pruebas de aceptación.</t>
  </si>
  <si>
    <t xml:space="preserve">9.4.4 Uso de herramientas de administración de sistemas.   </t>
  </si>
  <si>
    <t xml:space="preserve">11.2.7 Reutilización o retirada segura de dispositivos de almacenamiento. </t>
  </si>
  <si>
    <t xml:space="preserve">12.6.2 Restricciones en la instalación de software. </t>
  </si>
  <si>
    <t xml:space="preserve">14.3.1 Protección de los datos utilizados en pruebas. </t>
  </si>
  <si>
    <t xml:space="preserve">9.4.5 Control de acceso al código fuente de los programas. </t>
  </si>
  <si>
    <t xml:space="preserve">11.2.8 Equipo informático de usuario desatendido. </t>
  </si>
  <si>
    <t xml:space="preserve">12.7.1 Controles de auditoría de los sistemas de información. </t>
  </si>
  <si>
    <t xml:space="preserve">11.2.9 Política de puesto de trabajo despejado y bloqueo de pantalla. </t>
  </si>
  <si>
    <t>Naturaleza del control</t>
  </si>
  <si>
    <t>Oficialidad</t>
  </si>
  <si>
    <t>Medible</t>
  </si>
  <si>
    <t>Pruebas de recorrido</t>
  </si>
  <si>
    <t>Automático</t>
  </si>
  <si>
    <t>Aprobado y divulgado</t>
  </si>
  <si>
    <t>Si y las métricas se tienen en cuenta en los indicadores</t>
  </si>
  <si>
    <t>Altamente efectivo</t>
  </si>
  <si>
    <t>Semiautomático</t>
  </si>
  <si>
    <t>Aprobado no divulgado</t>
  </si>
  <si>
    <t>Se mide periódicamente o por demanda y se lleva un registro</t>
  </si>
  <si>
    <t>Medianamente efectivo</t>
  </si>
  <si>
    <t>Manual</t>
  </si>
  <si>
    <t>Documentado</t>
  </si>
  <si>
    <t>Se mide periódicamente o por demandapero no se lleva un registro</t>
  </si>
  <si>
    <t>Poco efectivo</t>
  </si>
  <si>
    <t>No documentado</t>
  </si>
  <si>
    <t>No se mide</t>
  </si>
  <si>
    <t>No se realizaron pruebas</t>
  </si>
  <si>
    <t>No Aplica</t>
  </si>
  <si>
    <t>NA</t>
  </si>
  <si>
    <t xml:space="preserve"> </t>
  </si>
  <si>
    <t>Criterios para calificar la probabilidad</t>
  </si>
  <si>
    <t>Nivel</t>
  </si>
  <si>
    <t>Frecuencia</t>
  </si>
  <si>
    <t>El evento se presenta en la mayoria de circunstancias</t>
  </si>
  <si>
    <t>Se ha presentado al menos una vez en el último mes</t>
  </si>
  <si>
    <t>Se presentan eventos de manera frecuente</t>
  </si>
  <si>
    <t>Se ha presentado al menos una vez  en los últimos dos meses</t>
  </si>
  <si>
    <t>Se presentan eventos ocasionalmente</t>
  </si>
  <si>
    <t>Se ha presentado al menos dos veces en el último año</t>
  </si>
  <si>
    <t>El evento no es probable que ocurra</t>
  </si>
  <si>
    <t>Se ha presentado al menos una vez  una vez en el último año</t>
  </si>
  <si>
    <t>Rara vez</t>
  </si>
  <si>
    <t>El evento solo puede ocurrir en circunstancias excepcionales</t>
  </si>
  <si>
    <t>No se ha presentado en el ultimo año</t>
  </si>
  <si>
    <t>Registro</t>
  </si>
  <si>
    <t>Articulación Interinstitucional</t>
  </si>
  <si>
    <t>Riesgo de Corrupción</t>
  </si>
  <si>
    <t>Baja</t>
  </si>
  <si>
    <t>Estapa Judicial (Gestión de Restitución Ley 1448)</t>
  </si>
  <si>
    <t>Articulación para el Cumplimiento de las Órdenes</t>
  </si>
  <si>
    <t>Medidas de Prevención</t>
  </si>
  <si>
    <t>Atención al Ciudadano</t>
  </si>
  <si>
    <t>Caracterizaciones y Registro</t>
  </si>
  <si>
    <t>Estapa Judicial (Gestión de Restitución de Derechos Étnicos Territoriales)</t>
  </si>
  <si>
    <t>Cumplimiento Órdenes URT</t>
  </si>
  <si>
    <t>Planeación Estratégica</t>
  </si>
  <si>
    <t>Evaluación Sistema de Control Interno</t>
  </si>
  <si>
    <t>Gestión de Comunicaciones</t>
  </si>
  <si>
    <t>Prevención y Gestión de Seguridad</t>
  </si>
  <si>
    <t>Gestión del Conocimiento e Información</t>
  </si>
  <si>
    <t>Mejoramiento Continuo</t>
  </si>
  <si>
    <t>Gestión Logística y de Rec. Físicos</t>
  </si>
  <si>
    <t>Gestión Talento Humano</t>
  </si>
  <si>
    <t>Gestión TIC</t>
  </si>
  <si>
    <t>PROBABILIDAD DE OCURRENCIA</t>
  </si>
  <si>
    <t>CASI SEGURO
(5)</t>
  </si>
  <si>
    <t>PROBABLE
(4)</t>
  </si>
  <si>
    <t>POSIBLE
(3)</t>
  </si>
  <si>
    <t>IMPROBABLE
(2)</t>
  </si>
  <si>
    <t>RARO VEZ
(1)</t>
  </si>
  <si>
    <t>INSIGNIFICANTE (1)</t>
  </si>
  <si>
    <t>MENOR
(2)</t>
  </si>
  <si>
    <t>MODERADO 
(3)</t>
  </si>
  <si>
    <t>MAYOR 
(4)</t>
  </si>
  <si>
    <t>CATASTRÓFICO
(5)</t>
  </si>
  <si>
    <t>Extrema</t>
  </si>
  <si>
    <t>E</t>
  </si>
  <si>
    <t>EXTREMA</t>
  </si>
  <si>
    <t>A</t>
  </si>
  <si>
    <t>ALTA</t>
  </si>
  <si>
    <t>M</t>
  </si>
  <si>
    <t>MODERADA</t>
  </si>
  <si>
    <t>B</t>
  </si>
  <si>
    <t>BAJA</t>
  </si>
  <si>
    <t>B: Zona de riesgo Baja: Asumir el riesgo   -   M: Zona de riesgo Moderada: Asumir el riesgo, Reducir el riesgo
A: Zona de riesgo Alta: Reducir el riesgo, Evitar, Compartir o Transferir    -     E: Zona de riesgo Extrema: Reducir el riesgo, Evitar, Compartir o Transferir</t>
  </si>
  <si>
    <t xml:space="preserve">Tomado de la “Guía para la administración del riesgo y el diseño de controles en entidades públicas” Versión 04 de Oct de 2018 </t>
  </si>
  <si>
    <r>
      <t xml:space="preserve">El riesgo de control de documentos no se materializó en el segundo cuatrimestre de 2025. En respuesta a las observaciones de la Oficina de Control Interno (OCI), se mantiene la clasificación de riesgo de corrupción, ya que su formulación actual cumple con los criterios de la GUÍA G-MC-04 de Administración del Riesgo.
Los controles y acciones de tratamiento se ejecutaron según lo planificado, con las siguientes evidencias al 31 de agosto, en cumplimiento con el reporte solicitado por la OAP:
•	</t>
    </r>
    <r>
      <rPr>
        <b/>
        <sz val="11"/>
        <color rgb="FF000000"/>
        <rFont val="Calibri"/>
        <family val="2"/>
        <scheme val="minor"/>
      </rPr>
      <t xml:space="preserve">Control de Préstamo y Consulta de Documentos:
</t>
    </r>
    <r>
      <rPr>
        <sz val="11"/>
        <color rgb="FF000000"/>
        <rFont val="Calibri"/>
        <family val="2"/>
        <scheme val="minor"/>
      </rPr>
      <t xml:space="preserve">*	Se recibieron y verificaron 554 solicitudes de préstamo de documentos en tiempo real a través del formulario de la intranet, sin presentarse ninguna novedad.
*	Esta actividad se soporta en las evidencias del Reporte de Power BI y el formato F-GD-06-02 - Formato de préstamos de expedientes y consulta de documentos.
</t>
    </r>
    <r>
      <rPr>
        <b/>
        <sz val="11"/>
        <color rgb="FF000000"/>
        <rFont val="Calibri"/>
        <family val="2"/>
        <scheme val="minor"/>
      </rPr>
      <t xml:space="preserve">•	Acceso y Control de Ingreso a Bodegas de Archivo:
</t>
    </r>
    <r>
      <rPr>
        <sz val="11"/>
        <color rgb="FF000000"/>
        <rFont val="Calibri"/>
        <family val="2"/>
        <scheme val="minor"/>
      </rPr>
      <t xml:space="preserve">*	En cumplimiento de la acción de tratamiento, se gestionaron 75 correos electrónicos dirigidos al Grupo de Gestión Administrativa (GGA) para solicitar la autorización de ingreso a los archivos, adjuntando la lista actualizada de personal autorizado.
</t>
    </r>
    <r>
      <rPr>
        <b/>
        <sz val="11"/>
        <color rgb="FF000000"/>
        <rFont val="Calibri"/>
        <family val="2"/>
        <scheme val="minor"/>
      </rPr>
      <t>Acción de tratamiento</t>
    </r>
    <r>
      <rPr>
        <sz val="11"/>
        <color rgb="FF000000"/>
        <rFont val="Calibri"/>
        <family val="2"/>
        <scheme val="minor"/>
      </rPr>
      <t>:Se han enviado 75 correos electrónicos al Grupo de Gestión Administrativa solicitando la autorización de ingresos a los archivos MJD. Estos correos incluyen la información actualizada de los accesos a los Archivos de Gestión y Archivo Central, considerando los cambios en los roles, responsabilidades y contratos.</t>
    </r>
  </si>
  <si>
    <t xml:space="preserve">La falta de lineamientos para el manejo de la informacion puede causar filtración o divulgación indebida de información reservada que repercute en la imagen institucional o genera 
Investigaciones disciplinarias, y Sanciones. </t>
  </si>
  <si>
    <t>El Coordinador del Grupo de Acciones Legales y Constitucionales, en el marco de sus funciones, incluirá en el Share Point de la Dirección de Justicia Transicional una carpeta en la que se incluirá la totalidad de la documentación relacionada con los trámites de indulto,  cuya administración solo pueda ser modificada por el responsable del trámite y del Coordinador del GALC.  En la carpeta se incluirá la información referida al trámite junto con la lista de chequeo en la que se indiquen los documentos que deben reposar en el expediente.  Esta carpeta una vez creada, tendrá un Backup que realizarán mensualmente el equipo de archivo de la Dirección de Justicia Transicional
La evidencia de este control será el link de la carpeta electrónica junto con la documentación y listas de chequeo del trámite.</t>
  </si>
  <si>
    <t>El programador al momento de asignar los procesos a los diferentes evaluadores deberá verificar las visitas asignadas a cada ingeniero agrónomo, de modo que quien realice la visita sea un profesional diferente a quien revise la solicitud con el propósito de disminuir la posibilidad de ofrecimiento de prebendas a los ingenieros agrónomos en el marco del desarrollo de las visitas técnicas.
Asignación de visitas - OneDrive
Traza en el MICC</t>
  </si>
  <si>
    <t>En el presente seguimiento, la OCI reitera la recomendación relacionada con la pertinencia del riesgo de corrupción identificado, toda vez que no resulta claro cómo su materialización podría derivar en la materialización de un posible acto de corrupción dentro de la entidad.
Asimismo, la OCI insiste en que la dependencia debe proceder a reformular los controles, con el fin de fortalecer o redefinir las acciones del plan de tratamiento, de manera que estas realmente contribuyan a la implementación efectiva de los controles y mitiguen la posible materialización del riesgo. Lo anterior obedece a que aún se evidencian debilidades en la formulación de dichas acciones.
De igual forma, se solicita a la dependencia que en los próximos seguimientos adjunte como evidencia los correos electrónicos remitidos al GGA, ya que, aunque son mencionados como parte del plan de tratamiento, no han sido aportados en los seguimientos realizados. Para tal efecto, puede presentarse una muestra representativa de dichos correos, sin que sea necesario cargar la totalidad en la carpeta compartida.
Se espera que, para el próximo seguimiento, las observaciones aquí señaladas sean atendidas y subsanadas en lo más posible.</t>
  </si>
  <si>
    <t>En el presente seguimiento se evidencia que la dependencia adelantó una mesa de trabajo con la OAP, en la cual manifestó que, respecto a este riesgo, no realizará ajustes relacionados con las observaciones formuladas por la OCI.
En este sentido, para el cuatrimestre en curso, la OCI sostuvo una reunión con la OAP con el propósito de precisar el alcance de las recomendaciones emitidas. Sin embargo, se reitera lo señalado en el seguimiento anterior frente a las causas y controles establecidos, toda vez que estos deben estar orientados y ejecutados directamente por el GGC con el fin de mitigar la posible materialización del riesgo.
Lo anterior obedece a que, con los controles actualmente definidos, no se evidencia de qué manera el GGC ejerce supervisión sobre las cuentas de cobro aprobadas por el supervisor. Si bien este último debe obrar con transparencia, ello no exime de contar con un control constante por parte del GGC durante todo el proceso de radicación de cuentas de cobro o facturas —tanto de personas naturales como de terceros—, garantizando así la adecuada ejecución contractual y la entrega oportuna de los productos pactados.
A la fecha, el único control que apunta a la prevención de la materialización de este riesgo es el control 4; no obstante, este presenta deficiencias, pues en su descripción no establece una periodicidad clara, lo cual afecta su correcta implementación. De igual forma, no se evidencia seguimiento a los correos enviados para verificar si las dependencias han subsanado las falencias detectadas en el SECOP II durante el proceso de revisión de informes de ejecución por parte del GGC.
La OCI considera importante precisar que este riesgo sí puede materializarse en un posible acto de corrupción, con consecuencias graves para la entidad. Sin embargo, en la actualidad no se encuentra debidamente controlado por parte del dueño del proceso, trasladando en la práctica la responsabilidad del monitoreo a terceros involucrados, lo cual representa una debilidad significativa en su gestión.</t>
  </si>
  <si>
    <t>En el presente seguimiento se observa que la dependencia, en su monitoreo, manifestó considerar pertinente el ajuste de la descripción del riesgo. Sin embargo, no se evidencian modificaciones realizadas a dicha descripción, de acuerdo con lo sugerido por la OCI, toda vez que se constató que esta permanece igual a la registrada en el seguimiento del primer cuatrimestre.
En cuanto a la implementación de los controles y de las acciones del plan de tratamiento, la OCI resalta la adecuada presentación de evidencias que soportan la ejecución de cada uno de ellos. No obstante, respecto a la observación previamente realizada por la OCI en relación con los controles, si bien la dependencia puede considerar que estos resultan efectivos y decidir no acoger las recomendaciones, ello no la exime de efectuar una revisión y actualización constante de los mismos, en atención a los posibles cambios que puedan surgir en el entorno interno o externo del proceso.
Por lo anterior, se sugiere a la dependencia mantener una vigilancia continua sobre su entorno interno y externo, con el fin de asegurar una gestión del riesgo dinámica y ajustada a la realidad institucional.
Finalmente, se insta a la dependencia a continuar con la adecuada implementación de los controles y de las acciones del plan de tratamiento, procurando en todo momento la mitigación de la posible materialización del riesgo.</t>
  </si>
  <si>
    <t>En el presente seguimiento se evidencia que la dependencia realizó los ajustes pertinentes en la descripción del riesgo, logrando una mayor alineación con la definición de un riesgo de corrupción. De igual forma, se observa la actualización de las causas que podrían dar lugar a su materialización.
No obstante, la OCI reitera la recomendación señalada en el seguimiento anterior respecto a la formulación de los controles. Con la evidencia presentada, se advierte que los formatos utilizados como soporte pueden ser susceptibles de manipulación si no se diligencian de manera adecuada, como ocurre con el formato F-TH-01-08. En este sentido, se insta a la dependencia a fortalecer los controles o a implementar correctamente los ya existentes, de manera que contribuyan efectivamente a mitigar la materialización del riesgo.
Finalmente, se exhorta a la dependencia a revisar de manera integral las recomendaciones emitidas por la OCI en los diferentes seguimientos realizados en vigencias anteriores. Asimismo, se espera un mejoramiento en la presentación de las evidencias, con el fin de facilitar la comprensión sobre la implementación y efectividad de los controles.</t>
  </si>
  <si>
    <t xml:space="preserve">En el presente seguimiento se evidencia que la dependencia acogió las recomendaciones de la OCI en cuanto a la actualización de las causas que podrían generar la materialización de los riesgos. No obstante, los controles no fueron ajustados en correspondencia con las nuevas causas identificadas. En consecuencia, resulta imprescindible que la dependencia formule nuevamente los controles, de manera que se ajusten a su nueva realidad institucional.
Adicionalmente, se requiere la actualización de la columna AH, en la cual deben registrarse las nuevas causas junto con el control correspondiente, a fin de garantizar un diligenciamiento adecuado y completo de la matriz.
Se sugiere a la dependencia remitirse al seguimiento realizado en el segundo cuatrimestre de la vigencia anterior, en el cual se precisó que la responsabilidad de la administración, monitoreo e implementación de los controles asociados a este riesgo recae en la Dirección de Justicia Formal, dado que corresponde a una actuación misional del MJD y esta dependencia debe velar por evitar su materialización. Lo anterior permitirá contar con una mejor comprensión y facilitará la actualización de los controles conforme a las responsabilidades del riesgo.
Finalmente, se recomienda que las evidencias aportadas se organicen de acuerdo con cada control, con el fin de facilitar su análisis y comprensión.
</t>
  </si>
  <si>
    <t xml:space="preserve">En el presente seguimiento se evidencia que la dependencia acogió las recomendaciones formuladas por la OCI. No obstante, se considera necesario que la definición del riesgo sea más clara en cuanto al proceso en el cual podría materializarse un posible acto de corrupción, o respecto al proceso específico que se pretende controlar para prevenir su ocurrencia.
En este sentido, la OCI sugiere la siguiente redacción del riesgo:
“Posibilidad de afectación reputacional por la autorización indebida de actuación de los CEDAAC y al desviar el ejercicio de las funciones de inspección, control y vigilancia, por parte de servidores públicos responsables de dichas laboras, con el propósito de obtener beneficios particulares o favorecer de manera irregular a un tercero o a un centro.”
Esta formulación permite identificar con mayor claridad los procesos que deben ser controlados, facilitando la gestión efectiva del riesgo y orientar mejor la definición de controles.
De igual forma, se resalta la actualización realizada por la dependencia en relación con las causas que pueden dar lugar a la materialización del riesgo, las cuales presentan mayor coherencia con la nueva descripción.
Por otra parte, se recomienda a la dependencia actualizar los controles existentes e incorporar otros que vayan más allá de capacitaciones, orientándolos a asegurar la correcta aplicación de los procedimientos. Para ello, se sugiere implementar mecanismos como la selección aleatoria de muestras y/o la verificación periódica del trabajo de los funcionarios responsables de las labores de inspección, control y vigilancia. Estas acciones permitirán ejercer un control más efectivo sobre las causas que pueden propiciar la materialización del riesgo.
Finalmente, se destaca el compromiso de la dependencia con la mejora continua y con una administración del riesgo dinámica. Se insta a tener en cuenta las recomendaciones de la OCI para el próximo seguimiento.
</t>
  </si>
  <si>
    <t>En el presente seguimiento se evidencia que la definición del riesgo aún no se ajusta a la estructura recomendada para un riesgo de corrupción, la cual debe contener: Acción u omisión + Uso del poder + Desviación de la gestión de lo público + Beneficio privado.
En este sentido, la OCI propone la siguiente redacción:
“Posibilidad de afectación reputacional por la inobservancia de controles adecuados para el acceso de información reservada de la entidad a servidores públicos o terceros, con el fin de desviar su finalidad pública y empleándola de manera fraudulenta para obtener beneficios particulares o favorecer indebidamente a terceros.”
Esta formulación permite delimitar con mayor precisión el proceso que debe ser controlado para mitigar la materialización del riesgo.
No obstante, en caso de que la dependencia decida acoger la sugerencia de la OCI, se recomienda ajustar la redacción a la realidad institucional, procurando mantener la estructura indicada. Lo anterior es fundamental, dado que la materialización del riesgo podría no derivar únicamente en una afectación reputacional, sino también en consecuencias económicas u otras de distinta naturaleza.
Asimismo, se insta a la dependencia a revisar nuevamente la definición del riesgo, ya que una formulación inadecuada dificulta la identificación de causas y la definición de controles eficaces para prevenir su materialización.
Pese a lo anterior, la OCI recomienda revisar la pertinencia del riesgo de corrupción identificado, toda vez que no resulta claro cómo su materialización podría derivar en la materialización de un posible acto de corrupción dentro de la entidad.
Finalmente, se exhorta a la dependencia a tener en cuenta las recomendaciones de la OCI para el próximo seguimiento.</t>
  </si>
  <si>
    <t>En el presente seguimiento se evidencia que la dependencia acogió las recomendaciones de la OCI en relación con la descripción del riesgo y la identificación de sus causas.
No obstante, se sugiere la siguiente descripción del riesgo:
“Posibilidad de pérdida reputacional derivada de que un servidor público reciba o solicite dádivas o beneficios a nombre propio o de terceros, haciendo uso indebido de su facultad para conceder el beneficio jurídico del indulto, otorgándolo sin el lleno de los requisitos legales.”
Esta redacción aporta mayor claridad en la definición del riesgo y delimita con precisión el proceso que se requiere controlar.
Por otra parte, se espera que para el próximo seguimiento la dependencia cuente con la actualización del procedimiento, lo que permitirá iniciar la implementación de los nuevos controles diseñados. Sin embargo, mientras se avanza en dicha actualización, la dependencia debe continuar aplicando los controles vigentes que resulten pertinentes, con el fin de asegurar la gestión del riesgo y mitigar su materialización.
Asimismo, una vez inicie la implementación de los nuevos controles, podrá realizarse una evaluación de su efectividad. Hasta tanto, resulta complejo establecer si los controles implementados cumplen con su propósito, lo cual no exime a la dependencia de revisar su entorno y efectuar los ajustes necesarios para mantener una administración del riesgo dinámica.
Finalmente, se espera que en el próximo seguimiento la dependencia tenga en cuenta las recomendaciones de la OCI y presente las evidencias que soporten la implementación de los controles.</t>
  </si>
  <si>
    <t>Se evidencia que la dependencia atendió las recomendaciones de la OCI respecto a la descripción del riesgo. No obstante, se sugiere la siguiente redacción, a fin de contar con una estructura más clara y alineada:
“Posibilidad de afectación reputacional y económica por la no representación fiel de la realidad económica en los estados financieros de la entidad, debido a la subestimación de registros contables y al manipular valores reales de los hechos económicos, mediante el uso indebido de las facultades de los funcionarios que intervienen en el proceso, con el fin de obtener beneficios propios o favorecer indebidamente a los licenciatarios en el registro de las cuentas por cobrar de licencias de cannabis otorgadas en la modalidad de cuotas.”
Con base en las evidencias aportadas, se ha verificado la implementación de los controles y de las acciones de tratamiento correspondientes. En este sentido, se insta a la dependencia a continuar con su ejecución, tal como se ha venido realizando, y a efectuar las actualizaciones que resulten pertinentes cuando el contexto institucional lo requiera.
Finalmente, se exhorta a la dependencia a mantener una administración del riesgo dinámica, avanzar en la implementación de los controles y de las acciones del plan de tratamiento, y considerar las recomendaciones de la OCI para el próximo seguimiento.</t>
  </si>
  <si>
    <t>En el presente seguimiento se evidencia el ajuste realizado en la estructura de la definición del riesgo. No obstante, la OCI sugiere la siguiente redacción, con el fin de que sea más clara y se ajuste de manera precisa a la estructura establecida:
“Posibilidad de afectación reputaciones y económica por la omisión en la verificación de requisitos legales, así como por la manipulación y/o entorpecimiento del proceso de expedición del Certificado de Carencia de Informes por Tráfico de Estupefacientes y de las Autorizaciones Extraordinarias, mediante el uso indebido de las facultades conferidas a los profesionales encargados de la evaluación de las solicitudes, motivados por obtener beneficios personales o favorecer indebidamente a terceros.”
De igual forma, se observa que la dependencia continúa implementando los controles y las acciones del plan de tratamiento. Sin embargo, la OCI reitera la recomendación de realizar una evaluación tanto interna como externa del proceso asociado al riesgo, con el propósito de identificar nuevas oportunidades de control, así como causas adicionales que puedan dar lugar a su materialización.
Finalmente, se insta a la dependencia a mantener una administración del riesgo dinámica, continuar con la implementación de los controles y acciones del plan de tratamiento, y considerar las recomendaciones de la OCI para el próximo seguimiento.</t>
  </si>
  <si>
    <t>En el presente seguimiento se evidencia que la dependencia ha tenido en cuenta las sugerencias de la OCI en relación con la estructura de la descripción del riesgo.
No obstante, se propone la siguiente redacción, con el fin de otorgar mayor claridad y alinearla con la estructura esperada:
“Posibilidad de afectación reputacional y económica por la omisión en la verificación de requisitos legales, así como por la manipulación o entorpecimiento del proceso de expedición de licencias de cannabis, mediante el uso indebido de las facultades conferidas a los profesionales que intervienen en dicho proceso, motivados por obtener beneficios personales o favorecer indebidamente a terceros.”
Asimismo, se observa que la dependencia continúa implementando los controles y las acciones del plan de tratamiento. Sin embargo, la OCI recomienda realizar una evaluación interna y externa del proceso asociado al riesgo, de manera que se puedan identificar nuevas oportunidades de control y causas que podrían dar lugar a su materialización.
Finalmente, se exhorta a la dependencia a mantener una administración del riesgo dinámica, avanzar en la implementación de los controles y de las acciones del plan de tratamiento, y considerar las recomendaciones de la OCI para el próximo seguimiento.</t>
  </si>
  <si>
    <t>En el presente seguimiento se evidencia que la dependencia no ha acogido las recomendaciones de la OCI respecto a la estructura de la definición del riesgo.
En este sentido, la OCI sugiere la siguiente descripción:
“Posibilidad de afectación institucional por adelantar una actuación disciplinaria pese a estar incurso en conflicto de interés, inhabilidad, impedimento o incompatibilidad, haciendo uso indebido de la autoridad disciplinaria conferida, lo que desvía la gestión pública al comprometer la imparcialidad, objetividad y transparencia del proceso, con el fin de obtener beneficios personales o favorecer indebidamente a terceros.”
Esta redacción resulta más clara y se ajusta a la estructura de un riesgo de corrupción.
No obstante, en caso de que la dependencia decida acoger la propuesta de la OCI, se recomienda ajustarla a la realidad institucional, procurando mantener la estructura sugerida. Esto es relevante, ya que la materialización del riesgo podría no generar únicamente una afectación reputacional, sino también consecuencias económicas u otras de distinta naturaleza.
Pese a lo anterior, la OCI recomienda revisar la pertinencia del riesgo de corrupción identificado, toda vez que no resulta claro cómo su materialización podría derivar en la materialización de un posible acto de corrupción dentro de la entidad.
Adicionalmente, se evidencia que la dependencia aún no ha atendido plenamente las recomendaciones de la OCI en lo relacionado con la administración del riesgo. Si bien se están adelantando ajustes procedimentales, resulta fundamental continuar con la gestión integral del riesgo, incluyendo la implementación efectiva de los controles que permitan mitigar su materialización.
Finalmente, se espera que para el próximo seguimiento la dependencia realice los ajustes pertinentes y presente avances concretos en la administración del riesgo.</t>
  </si>
  <si>
    <t>En el presente seguimiento se evidencia que la dependencia continúa con la implementación de los controles y de las acciones del plan de tratamiento orientadas a mitigar la materialización del riesgo.
Se exhorta a la dependencia a mantener este esfuerzo, asegurando la continuidad en la implementación de los controles y promoviendo una administración del riesgo dinámica, que le permita identificar nuevas causas o actualizar la descripción del riesgo conforme a la realidad institucional y a los cambios que se presenten en su entorno, tanto interno como externo.</t>
  </si>
  <si>
    <t>2. Investigaciones disciplinarias, penales y fiscales
3. Perdida de la memoria institucional
4. Reconstrucción de los  expedientes perdidos o deteriorados</t>
  </si>
  <si>
    <t>El riesgo de control de documentos no se materializó en el tercer cuatrimestre de 2025. 
Los controles y acciones de tratamiento se ejecutaron según lo planificado, con las siguientes evidencias al  diciembre, en cumplimiento con el reporte solicitado por la OAP:
• Control de Préstamo y Consulta de Documentos:
* Se recibieron y verificaron 549 solicitudes de préstamo de documentos en tiempo real a través del formulario de la intranet, sin presentarse ninguna novedad.
* Esta actividad se soporta en las evidencias del Reporte de Power BI y el formato F-GD-06-02 - Formato de préstamos de expedientes y consulta de documentos.
• Acceso y Control de Ingreso a Bodegas de Archivo:
* En cumplimiento de la acción de tratamiento, se gestionaron 76 correos electrónicos dirigidos al Grupo de Gestión Administrativa (GGA) para solicitar la autorización de ingreso a los archivos, adjuntando la lista actualizada de personal autorizado.
Acción de tratamiento: Se han enviado 76 correos electrónicos al Grupo de Gestión Administrativa solicitando la autorización de ingresos a los archivos MJD. Estos correos incluyen la información actualizada de los accesos a los Archivos de Gestión y Archivo Central, considerando los cambios en los roles, responsabilidades y contratos.</t>
  </si>
  <si>
    <t>No se presentó la materialización de riesgos.  Se realiza reporte con corte 17 de diciembre de 2025.
Se cargan las evidencias tanto de los acciones como de los controles en la carpeta compartida del OneDrive.
Mediante memorando MJD-MEM25-0006947-GGC-40200 del 17 de diciembre de 2025 el GGC emite: "Recomendaciones para los supervisores de contratos en el cumplimiento de la obligación de publicación de documentos en el Secop II, Tienda Virtual y Sicfr".</t>
  </si>
  <si>
    <t>No se presentó la materialización de riesgos.  Se realiza reporte con corte 17 de diciembre de 2025. 
Se cargan las evidencias tanto de los acciones como de los controles en la carpeta compartida del OneDrive.
Capacitaciones realizadas:
1. “Liquidación de contratos y convenios, y cierres de convenios de cooperación internacional”
2. “Supervisión de contratos y convenios, y presentación de informes para procesos sancionatorios” 
3. "Documentos precontractuales para la contratación de prestación de servicios profesionales y de apoyo a la gestión"</t>
  </si>
  <si>
    <t>No se presentó la materialización de riesgos.  Se realiza reporte con corte 17 de diciembre de 2025.
Se cargan las evidencias tanto de los acciones como de los controles en la carpeta compartida del OneDrive.
1. Continua en revisión de SG la actualizacion del procedimiento P-GC-07 "Supervisión de contratos y convenios" ajustado, y el Anexo 1 F-GC-07-02 "Uso del módulo Plan de Pagos en Secop II y seguimiento a la ejecución contractual" (documento nuevo).</t>
  </si>
  <si>
    <t>No se presentó la materialización de riesgos.  Se realiza reporte con corte 17 de diciembre de 2025.
Se cargan las evidencias de los controles en la carpeta compartida del OneDrive, dado que no existieron reincidencias por parte de la supervisión de fallas en los informes de ejecución de los contratos dentro de la revisión aleatoria realizada por el GGC.</t>
  </si>
  <si>
    <t>C.1. Se continúa con la revisión de las cuentas por parte del área de Tesorería, así como la devolución a Central de Cuentas, de aquellas liquidaciones y/o obligaciones que presentaron inconsistencias y/o errores en su registro.
Se adjuntan las evidencias correspondientes.
C.2. Desde el área de Tesorería se continúa validando en el consolidado de PAC, que las dependencias cuenten con la respectiva asignación y aprobación de PAC, previo al trámite las cuentas.
Se adjuntan las evidencias correspondientes.
C.3. El GGFC continúa con la elaboración de las evaluaciones financieras para los procesos contractuales, emitiendo el respectivo concepto de cumplimiento sobre los requisitos habilitantes en temas financieros, de igual forma se realiza las respectivas observaciones en los casos que aplica.
Se adjuntan las evidencias correspondientes.
Acción de Tratamiento No. 1:
Desde el área de Tesorería, se realiza la respectiva retroalimentación al grupo de central de cuentas, con el fin de identificar las oportunidades de mejora para el proceso.
Se adjuntan las evidencias correspondientes.
Acción de Tratamiento No. 3:
Desde el GGFC, se culmina con la actualización de la Guía "G-GF-02  Evaluaciones Financieras Para Procesos Contractuales" , la cual fue remitida a la OAP, para la respecitva validación.
Se adjuntan las evidencias correspondientes.
*Por lo anteriormente expuesto, desde el GGFC se informa que para el 3er. cuatrimestre 2025, no se evidencia la materialización de este riesgo.</t>
  </si>
  <si>
    <t xml:space="preserve">
C.1. Se continúa con la revisión de las cuentas por parte del área de Tesorería, así como la devolución a Central de Cuentas, de aquellas liquidaciones y/o obligaciones que presentaron inconsistencias y/o errores en su registro.
Se adjuntan las evidencias correspondientes.
C.2. Desde el área de Tesorería se continúa validando en el consolidado de PAC, que las dependencias cuenten con la respectiva asignación y aprobación de PAC, previo al trámite las cuentas.
Se adjuntan las evidencias correspondientes.
C.3. El GGFC continúa con la elaboración de las evaluaciones financieras para los procesos contractuales, emitiendo el respectivo concepto de cumplimiento sobre los requisitos habilitantes en temas financieros, de igual forma se realiza las respectivas observaciones en los casos que aplica.
Se adjuntan las evidencias correspondientes.
Acción de Tratamiento No. 1:
Teniendo en cuenta la actualización realizada a la matriz de riesgos de corrupción, se tiene programada ejecutar esta acción para el 3er. cuatrimestre 2025.
Acción de Tratamiento No. 2:
Acción Cumplida en el primer cuatrimestre 2025.
Acción de Tratamiento No. 3:
Desde el GGFC, se realizó primera mesa de trabajo conjunta con el área de Contabilidad, con el fin de inciar el proceso de actualización y ajuste a la Guía "G-GF-02 Evaluaciones Financieras Para Procesos Contractuales".
Se adjuntan las evidencias correspondientes.
*Por lo anteriormente expuesto, desde el GGFC se informa que para el 2do. cuatrimestre 2025, no se evidencia la materialización de este riesgo.</t>
  </si>
  <si>
    <t>Reporte tercer cuatrimestre 2025. El riesgo no se ha materializado y los controles implementados son efectivos. En este sentido se relacionan las actividades desarrolladas en el tercer cuatrimestre para controles y plan de tratamiento. 
Se continua con la revisión de documentos para el cumplimiento de requisitos en el proceso de vinculación de funcionarios, diligenciando los formatos F-TH-01-08 "Lista entrega documentos para tomar posesión" y F-TH-01-09 "Cálculo tiempo de experiencia laboral", así mismo se expide el certificado de cumplimiento de requisitos por parte de la coordinadora del Grupo de Gestión Humana. Adicionalmente, se realiza aleatoriamente corroboración de la información con universidad y empresas, mediante comunicación oficial. 
Así mismo se continuo con las actividades en el marco del plan de integridad, en pro de ser transparentes e integros al desarrollar las labores como servidores publicos. Para la presente vigencia se cuenta con la apropiación del código de integridad y valores a través de piezas comunicativas que generan recordación del actuar del servidor publico. Igualmente como tratamiento se incluye la implementación del canal de denuncias de la entidad, que es administrado por la OCDI. 
Nota: Agradecemos a la OCI aclarar lo que se encuentra sin atender por parte del Grupo de Gestión Humana, teniendo en cuenta que en el monitoreo cuatrimestral se revisa y acogen las sugerencias establecidas en los distitintos informes de auditoria.  
Evidencias:
Diligenciamiento formatos  F-TH-01-08 y F-TH-01-09
Certificados cumplimiento de requisitos F-TH-01-05
Informes de seguimiento trimestral plan de integridad (tercer y cuarto trimestre)
Canal de denuncias
Solicitud veracidad de información relacionada con los certificados de formación y experiencia presentados a la entidad.</t>
  </si>
  <si>
    <t>Posibilidad de afectación reputacional por la autorización indebida de actuación de los CEDAAC y al desviar el ejercicio de las funciones de inspección, control y vigilancia, por parte de servidores públicos responsables de dichas labores, con el propósito de obtener beneficios particulares o favorecer de manera irregular a un tercero o a un centro</t>
  </si>
  <si>
    <t>Monitoreo septiembre a diciembre de 2025
*Atención de observaciones de la OCI. La Dirección de MASC atendió las observaciones formuladas por la Oficina de Control Interno en el seguimiento con corte al segundo cuatrimestre. En este sentido, se ajustó la redacción del riesgo conforme a lo sugerido por la OCI y, para la siguiente vigencia se realizará una revisión de los controles con el fin de atender las indicaciones brindadas.
En este periodo no se materializó el riesgo, ltoda vez que los controles aplicados fueron efectivos
CONTROLES 1 Y 2 (CUMPLIDOS CORTE AGOSTO).  La ejecución de estos controles se cumplió con corte a agosto de 2025, como se registró en el monitoreo respectivo y en las evidencias aportadas.
CONTROL 3 (CUMPLIDO CORTE DICIEMBRE): Se realizaron trece (13) reuniones con los integrantes del Grupo de Conciliación Extrajudicial en Derecho, Arbitraje y Amigable Composición en las cuales se efectuó el seguimiento a las visitas de control, inspección y vigilancia a los centros de conciliación, arbitraje y amigable composición. Como resultado de este proceso, se identificaron fortalezas y debilidades en la ejecución de las diligencias, en el uso del SICAAC y en la aplicación de los formatos, con el fin de fortalecer su ejecución y el correcto diligenciamiento de los instrumentos. 
Evidencias: Carpeta denominada  control 3 :  actas de las 13 reuniones y mesa de seguimiento . Enlace de la carpeta:  https://minjusticiagovco-my.sharepoint.com/:f:/g/personal/mauricio_ordonez_minjusticia_gov_co/IgCZE2CEkDNrQ4Kd0GVIUZnEAfCG5evBpbjUx7AnCWV8cUE?e=9JI3Zr</t>
  </si>
  <si>
    <t>Causa 1: Presentación de documentación inconsistente, incompleta o presuntamente falsa por parte de los proponentes, asociada a deficiencias en los mecanismos de validación y verificación posterior de la autenticidad y validez jurídica de los documentos que acreditan la condición de cabildo, asociación, autoridad tradicional o resguardo, en el marco del Banco de Iniciativas y Proyectos, conforme a lo dispuesto en el Decreto 1953 de 2014.</t>
  </si>
  <si>
    <t>Una vez culminada la revisión de los requisitos mínimos y habilitantes de las iniciativas postuladas al Banco de Iniciativas y Proyectos, el Grupo de Fortalecimiento a la Justicia Étnica implementará un control de validación técnica posterior, mediante la revisión aleatoria de mínimo el 10% de las iniciativas evaluadas. Dicha revisión será realizada por un comité técnico de verificación, integrado por un número impar de servidores con voz y voto, diferentes a quienes efectuaron la revisión inicial, con el fin de garantizar la segregación de funciones. El comité contrastará los requisitos definidos en el procedimiento con la información diligenciada y la documentación soporte registrada en la matriz de verificación. Cuando se identifiquen errores, inconsistencias u omisiones en el diligenciamiento o en la documentación aportada, se dejará constancia en el acta o registro correspondiente y se procederá al ajuste de la matriz y a la adopción de la decisión colegiada sobre la continuidad, subsanación o exclusión de la iniciativa dentro del proceso. Evidencia: Grabación de la sesión o acta de reunión del comité técnico, con registro de las iniciativas revisadas, hallazgos y decisiones adoptadas.</t>
  </si>
  <si>
    <t>En el tercer cuatrimestre de la vigencia (septiembre-diciembre) se realizaron visitas al desarrollo de las actividades definidas por las organizaciones que fueron seleccionadas en la octava convocatoria del BIP 2025 para realizar la correspondiente validación de la implementación del proyecto por parte del grupo de fortalecimiento de la justicia étnica. Como evidencia se adjunta los formatos correspondiente de las visitas.</t>
  </si>
  <si>
    <t>Se adjuntan evidencias con la matriz de solicitudes registradas y gestionadas a través del aplicativo Aranda, correspondientes a la gestión de accesos de funcionarios durante el tercer cuatrimestre del año 2025: https://minjusticiagovco-my.sharepoint.com/personal/gobdigital_calidad_minjusticia_gov_co/_layouts/15/onedrive.aspx?ct=1765394133153&amp;or=OWA%2DNT%2DMail&amp;ga=1&amp;id=%2Fpersonal%2Fgobdigital%5Fcalidad%5Fminjusticia%5Fgov%5Fco%2FDocuments%2FGOBIERNO%20DIGITAL%2FVIGENCIA%202025%2FCalidad%202025%2FMapa%2DMatriz%20de%20Riesgos%20gesti%C3%B3n%20y%20corrupcion%2FCuatrimestre%203%2FRiesgo%207</t>
  </si>
  <si>
    <t xml:space="preserve">Se adjunta la politica de seguridad de la informacion actualizada y socializada , cobijando la normativa requerida para la proteccion y el buen manejo de la información. 
La politica de proteccion de datos personales se encuentra actualmente pendiente de aprobacion por el comite de gestion institucional, se adjuntan los correos de gestion y la version borrador </t>
  </si>
  <si>
    <t>Para el tercer monitoreo, se presentaron las siguientes actividades:
1. Para la causa número 1, no se presentaron evidencias toda vez que para el periodo reportado, no se han elaborado resoluciones de indulto:
2. Para la causa número 2, se ha viene subiendo la información de los trámites en la carpeta Share Point en donde se incluye la totalidad de la información relacionada con los trámites de indulto.
3. Para la causa 3. se verifica que el trámite solamente se adelanta mediante comunicaciones a través del SGDEA, tal como se puede verificar en las evidencias correspondientes.
4. Se elaboró el formato de compromiso anticorrupción el cual se incluye en las carpetas de los trámites de indulto.  Se aclara que este solamente lo llenan los funcionarios a cargo del trámite de indulto.  Este formato una vez socializado el ajuste al procedimiento, se procederá a incluirlo en el SIG.  Al corte de este seguimiento 17 de diciembre de 2025, se están haciendo las revisiones finales del procedimiento para publicación posterior en el SIG.
5. Se elaboró la versión 3 del procedimiento de indulto en la cual se incluyen puntos de control adicionales, así como los formatos de lista de chequeo y compromiso anticorrupción, como mecanismos de mitigación del riesgo de corrupción.
En cuanto al Plan de tratamiento, se ha elaborado la pieza comunicativa, la cual, al corte de este informe 17 de diciembre de 2025, está en revisión del equipo de comunicaciones de la DJT, para su posterior aprobación por parte de la Oficina de Prensa y Comunicaciones.  Se están haciendo los esfuerzos necesarios para tener esta actividad lista antes del 31 de diciembre de 2025, sin embargo, de no lograrse en el término antes mencionado, se solicitará ampliación del plazo de entrega, dado que dependemos de un area diferente para la continuidad del proceso.  En cuanto a la capacitación en código de Integridad, se realizó capacitación el día 26 de diciemsbre de 2025, contando con la participación de los integrantes del GALC haciendo énfasis en el tema de integridad en el procedimiento de indulto.  En cuanto al procedimiento ajustado, se espera tener el procedimiento publicado en el SIG, en la última semana de diciembre de 2025, con los ajustes anteriormente anunciados.</t>
  </si>
  <si>
    <t xml:space="preserve">Durante el tercer cuatrimestre de 2025, el riesgo no se ha materializado y el control ha sido efectivo. Lo anterior, teniendo en cuenta que se continúa con la aplicación del control y acción de plan de tratamiento establecidos para mitigar la materialización.
Control: 
Durante el período objeto del reporte, se continúo con la aplicación del control establecido en el presente mapa de riesgos, teniendo en cuenta que se llevaron a cabo 18 visitas previas para el otorgamiento de licencias de cannabis y se constató al momento de la planeación de las mismas que el profesional que realiza la validación inicial toda la documentación técnica aportada por el solicitante sea diferente al profesional técnico que realizó la visita. De este modo, se mitigó la materialización del riesgo asociado al ofrecimiento de prebendas garantizando transparencia dentro del trámite. 
Como evidencia se adjunta: 
1. Documento PDF que evidencia la trazabilidad en el aplicativo MICC y la comparación con la base de datos de las visitas realizadas.
2. Base de seguimiento a las visitas técnicas 2025.
3. Actas de visitas previas.
Plan de tratamiento: 
Durante el período a reportar, se llevó a cabo la publicación periodica de banners publicitarios que permitan la divulgación y visibilización de los mecanismos y canales que dispone el Ministerio de Justicia y del Derecho. 
Como evidencia se adjunta: 
1. PDF que evidencia la publicación en los micrositios de la Subdirección los canales de denuncia de corrupción. </t>
  </si>
  <si>
    <t xml:space="preserve">Durante el tercer cuatrimestre de 2025, el riesgo no se ha materializado y el control ha sido efectivo. Lo anterior, teniendo en cuenta que se continúa con la aplicación del control y acción de plan de tratamiento establecidos para mitigar la materialización.
Control:
Se llevó a cabo la activación de los usuarios solicitados por los profesionales que firmaron contrato dentro del período objeto de reporte. Así mismo, cada creación de usuario requirió previamente del envío de los estudios previos en donde se puede establecer el período de activación de cada usuario y se solicitó el diligenciamiento del acuerdo de confidencialidad del MICC. Por otro lado, cada usuario fue habilitado de acuerdo a cada perfil y a las obligaciones contractuales de cada profesional. 
Adicionalmente, desde el equipo de desarrollo MICC, se llevó a cabo el desarrollo e implementación de un informe dentro del aplicativo que permite validar los usuarios y roles dentro de MICC, la fecha de activación, de desactivación y de última actividad. A demás, permite conocer todos los modulos a los cuales tiene acceso cada usuario.
Desde el equipo de contratación, se comunicó oportunamente sobre las desvinculaciones y terminaciones de contratos de manera anticipada, lo que permitió que el equipo responsable, realizará la respectiva desactivación de los usuarios dentro del sistema de información. 
Como evidencia queda: 
1. Carpeta con muestra aleatoria de acuerdos de confidencialidad firmados. 
2. Carpeta con muestra aleatoria de correos con solicitud de creación de usuarios en MICC. 
3. Informe de MICC con los usuarios activos con corte a diciembre de 2025.
4. Reporte de las acciones realizadas para la validación de roles
Plan de tratamiento: 
Durante el período a reportar, se da continuidad a la aplicación del plan de tratamiento establecido, toda vez que, durante el tercer cuatrimestre se llevó a cabo la revisión par dentro de los trámites de licenciamiento. Lo que permite detectar inconsistencias o errores en la información contenida dentro del acto administrativo proyectado de manera oportuna. 
Como evidencia queda: 
1. Muestra aleatoria de trámites de licenciamiento en donde se puede validar la respectiva aplicabilidad del plan de tratamiento establecido. </t>
  </si>
  <si>
    <t xml:space="preserve">Durante el tercer cuatrimestre de 2025, se han realizado las siguientes actividades:
Control:
Se llevó a cabo la activación de los usuarios solicitados por los profesionales que firmaron contrato dentro del período objeto de reporte. Así mismo, cada creación de usuario requirió previamente del envío de los estudios previos en donde se puede establecer el período de activación de cada usuario y se solicitó el diligenciamiento del acuerdo de confidencialidad del SICOQ. Por otro lado, cada usuario fue habilitado de acuerdo a cada perfil y a las obligaciones contractuales de cada profesional. 
Adicionalmente, desde el equipo de desarrollo, se llevó a cabo el desarrollo e implementación de un informe dentro del aplicativo que permite validar los usuarios y roles dentro de SICOQ, la fecha de activación, de desactivación y de última actividad. A demás, permite conocer todos los modulos a los cuales tiene acceso cada usuario.
Como evidencia queda: 
1. Carpeta con muestra aleatoria de acuerdos de confidencialidad firmados.
2. Carpeta con muestra aleatoria de correos con solicitud de creación de usuarios en SICOQ. 
3. Informe de SICOQ con los usuarios activos con corte a diciembre de 2025.
4. Correo del equipo de Desarrollo informando la implementación del nuevo reporte de roles y usuarios. 
5. Reporte de las acciones realizadas para la validación de roles
Plan de tratamiento: 
En línea con el control anteriormente mencionado, desde el equipo de contratación, se comunicó oportunamente sobre las desvinculaciones y terminaciones de contratos de manera anticipada, lo que permitió que el equipo responsable, realizará la respectiva desactivación de los usuarios dentro del sistema de información. Para el período objeto del reporte, se desactivó (1) un usuario por cesión de contrato. 
Como evidencia queda: 
1. Correo por parte del equipo contractual informando desvinculación de profesional. 
Nota: Es importante mencionar que se está verificando internamente la presunta materialización del riesgo 10 de corrupción, por cuanto una vez se rectifique esta situación, se procederá a construir el plan de mejoramiento correspondiente. </t>
  </si>
  <si>
    <t xml:space="preserve">Durante el tercer cuatrimestre de 2025, se realizaron las siguientes acciones:
Control: 
Durante el tercer cuatrimestre de 2025, se verifica y confirma la correcta aplicación del control establecido, el cual consiste en que, una vez efectuada la validación inicial (tanto técnica como jurídica) de la totalidad de la documentación aportada por el solicitante, cada trámite pase por una segunda validación a cargo de un revisor par, en la que se realizan las devoluciones que resulten necesarias cuando se identifiquen inconsistencias en las decisiones y medidas adoptadas, con base en el análisis del contexto jurídico y técnico de cada solicitud.
Adicionalmente, el trámite contempla un último filtro de revisión y aprobación, en el cual el profesional con rol de expedición efectúa una revisión integral, tanto de fondo como de forma. En esta etapa, igualmente, se realizan las devoluciones que se consideren pertinentes, de acuerdo con el análisis de la documentación presentada.
Como evidencia queda: 
Muestra aleatoria de trámites gestionados en donde se evidencie la revisión inicial, par y final. 
Plan de tratamiento: 
Durante el período a reportar, se llevó a cabo la publicación periodica de banners publicitarios que permitan la divulgación y visibilización de los mecanismos y canales que dispone el Ministerio de Justicia y del Derecho. Asímismo, se informa que durante los meses objeto del reporte no se presentaron solicitudes inusuales sobre los trámites. 
Como evidencia se adjunta: 
1. PDF que evidencia la publicación en los micrositios de la Subdirección los canales de denuncia de corrupción. 
Nota: Es importante mencionar que se está verificando internamente la presunta materialización del riesgo 10 de corrupción, por cuanto una vez se rectifique esta situación, se procederá a construir el plan de mejoramiento correspondiente. </t>
  </si>
  <si>
    <t>Durante el segundo cuatrimestre de 2025, el riesgo no se ha materializado y el control ha sido efectivo. Lo anterior, teniendo en cuenta que se continúan desarrollando las actividades preventivas para mitigar la materialización. 
CONTROL 
Como medida de control, para administrar la probabilidad de ocurrencia del riesgo, desde el Equipo Finaciero de la SCFSQyE se realiza el informe de cuentas por cobrar, y movimiento de los ingresos de la cartera de Cannabis del mes inmediatamente anterior, los cuales se remiten al Grupo de Gestión Financiera y Contable de la SCFSQyE  dentro de los primeros días de cada mes, para la elaboración de los cierres contables.
Evidencia (s) 
1. Matrices de excel de reporte de cuentas  (con corte 31 de agosto,  30 de septiembre,  31 de octubre, 30 de noviembre del 2025)
2. Matrices de excel con con consolidado cuentas por cobrar licencias cannabis agosto, septiembre, octubre y noviembre de 2025
3. Matrices de excel movimientos mes a mes
4. Correos de comunicación al GGFC por parte del líder del equipo financiero de la SCFSQyE. 
Nota: Teniendo en cuenta la fecha de solicitud del presente reporte, el informe de cuentas por cobrar y movimiento de los ingresos de la cartera de Cannabis del mes de diciembre se cargará en el próximo seguimiento.
PLAN DE TRATAMIENTO
El Equipo Financiero de la Subdirección,  elaboró mensualmente un informe de gestión, el cual tiene como objetivo presentar un análisis detallado del desempeño del proceso frente al trámite de las licencias de cultivo de plantas de cannabis, tanto al contado como a cuotas; así como, de la gestión de cartera asociada, durante el periodo evaluado. El informe permite  identificar avances, tendencias y áreas de mejora en la operación, garantizar la transparencia en la gestión y proporcionar información clave para la toma de decisiones estratégicas que optimicen la eficiencia del proceso y mejoren los resultados financieros.
Evidencia (s)
1.  Informes de gestión mensual de los meses de agosto, septiembre, octubre y noviembre.
Nota: Teniendo en cuenta la fecha de solicitud del presente reporte, el informe mensual de gestión del mes de diciembre se cargará en el próximo seguimiento.</t>
  </si>
  <si>
    <t>Durante el tercer cuatrimestre el riesgo no se ha materializado y el control ha sido efectivo. Lo anterior, teniendo en cuenta que se continúan desarrollando las actividades preventivas para mitigar la materialización. 
CONTROL
Durante el periodo evaluado (01 de septiembre al 30 de noviembre de 2025), el Equipo Financiero conformó 133 nuevos expedientes con su respectivo estado de cuenta y los remitió al Grupo Jurídico de la Subdirección. Este proceso se realiza en cumplimiento de procedimiento P-CR-18 “Seguimiento de pagos y cuentas por cobrar licencias de cannabis”, el cual tiene como propósito iniciar el procedimiento sancionatorio en los casos que haya lugar y/o liquidación de la deuda para cobro coactivo.
Evidencia (s)
1. Base de excel denominada "Expedientes remitidos 2025".
PLAN  DE TRATAMIENTO 
Los profesionales  del Equipo Financiero  al momento de realizar el analisis y cargue de los soportes de pago correspondientes a los servicios de evaluación y seguimiento en el MICC, comunican al Grupo de Sistemas de la Subdirección las inconsistencias identificadas y que estén relacionadas con el módulo de novedades de la plataforma MICC para que se realicen las correcciones necesarias y se asegure la consistencia de los datos.
Evidencia (s)
1. Matriz de excel con registro de novedades realizadas por el equipo financiero 3er cuatrimestre 2025</t>
  </si>
  <si>
    <t>Durante el último cuatrimestre de 2025, el riesgo no se ha materializado y el control ha sido efectivo. Lo anterior teniendo en cuenta que se continúa dando aplicación a las actividades preventivas establecidas para mitigar la materialización o comisión del riesgo. 
CONTROL
El Grupo Finaciero, para administrar y/o minimizar el riesgo, verifica el estado de cuenta de las sociedades licenciatarias pendientes del pago de sus obligaciones por concepto de las cuotas de servicio de seguimiento; como se menciono en los seguimiento anteriroes, en febrero de 2025, se establecio como plan, que primero se iba a requerir por parte del Equipo Financiero a aquellos licenciatarios que se encuentran en calificación de cartera C y D; para lo cual, durante el periodo del 01 de septiembre al 05 de diciembre del 2025, se enviaron un total de 119 requerimientos de pago, a traves del gestor documental de la entidad. 
Evidencia 
1. Base en excel de los requerimientos enviados desde el 01 de septiembre al 05 de diciembre de 2025
PLAN DE TRATAMIENTO 
Durante el periodo evaluado (01 de septiembre al 30 de noviembre de 2025), el Equipo Financiero conformó 133 nuevos expedientes y los remitió al Grupo Jurídico de la Subdirección. Este proceso se realiza en cumplimiento de procedimiento P-CR-18 “Seguimiento de pagos y cuentas por cobrar licencias de cannabis”, el cual tiene como propósito iniciar el procedimiento sancionatorio en los casos que haya lugar y/o liquidación de la deuda para cobro coactivo.
Evidencia 
1.  Base de excel denominada "Expedientes remitidos 2025"</t>
  </si>
  <si>
    <t>Desde la Oficina de Control Disciplinario Interno, durante el tercer cuatrimestre del presente año, se realizó un seguimiento permanente al cumplimiento del formato de impedimento para actuaciones disciplinarias, como parte de las acciones de control y fortalecimiento de la transparencia en la gestión de los procesos disciplinarios.
En este periodo, todos los abogados de la Oficina diligenciaron y anexaron de manera oportuna el formato de impedimento en cada uno de los procesos a su cargo, dejando constancia expresa de no encontrarse incursos en causal alguna de impedimento para conocer y adelantar las respectivas actuaciones disciplinarias.
Así mismo, se efectuaron reuniones de seguimiento quincenales, en las cuales se levantaron las correspondientes actas, dejando plasmada la verificación del cumplimiento de este requisito, así como la revisión general del estado de los procesos asignados a cada profesional.
Es importante resaltar que el formato de impedimento se aplica de manera obligatoria cada vez que un proceso disciplinario es asignado a un abogado de la Oficina, garantizando desde el inicio de la actuación el principio de imparcialidad y el cumplimiento de la normatividad vigente.
Con estas acciones, la Oficina de Control Disciplinario Interno fortalece los mecanismos de control interno, asegura la correcta gestión de los procesos disciplinarios y reafirma su compromiso con los principios de legalidad, transparencia y objetividad en el ejercicio de la función disciplinaria.</t>
  </si>
  <si>
    <t>En el tercer cuatrimestre 2025,  se implementaron a cabalidad los controles definidos y el plan de tratamiento para aportar a la ejecución de los controles. Se ejecutó el plan anual de auditorías 2025 teniendo en cuenta los linemiamientos para cada auditoría y las recomendaciones del jefe de la OCI. Los informes de auditoría se enviaron a cada líder del proceso auditado, de acuerdo con el procedimiento establecido y publicado en la página web de la entidad. Las evidencias se encuentran en el One Drive y publicadas en la pág web de la entidad. Se envían los soportes que evidencian la ejecución de la actividad del plan de tratamiento, adelantando las reuniones de grupo primario de la OCI donde se trabajó con todo el equipo los temas relacionados con la gestión del área y el seguimiento y control de la implementación del Plan Anual de Auditoría Interna 2025. Con respecto al último control, no se han detectado presión para la elaboración de los informes y, por tanto no se cuenta con denuncias al respecto.  
https://minjusticiagovco-my.sharepoint.com/:f:/r/personal/mauricio_ordonez_minjusticia_gov_co/Documents/Evidencias%20riesgos/OCI/R2025/3Cuatrimestre%202025?csf=1&amp;web=1&amp;e=eSbRvo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</si>
</sst>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83">
    <font>
      <sz val="11"/>
      <color theme="1"/>
      <name val="Calibri"/>
      <family val="2"/>
      <scheme val="minor"/>
    </font>
    <font>
      <sz val="10"/>
      <name val="Arial"/>
      <family val="2"/>
    </font>
    <font>
      <b/>
      <sz val="11"/>
      <color theme="1"/>
      <name val="Calibri"/>
      <family val="2"/>
      <scheme val="minor"/>
    </font>
    <font>
      <sz val="11"/>
      <color indexed="8"/>
      <name val="Calibri"/>
      <family val="2"/>
    </font>
    <font>
      <b/>
      <sz val="11"/>
      <color indexed="8"/>
      <name val="Calibri"/>
      <family val="2"/>
    </font>
    <font>
      <sz val="11"/>
      <name val="Calibri"/>
      <family val="2"/>
    </font>
    <font>
      <b/>
      <sz val="10"/>
      <color indexed="8"/>
      <name val="Calibri"/>
      <family val="2"/>
    </font>
    <font>
      <sz val="11"/>
      <color indexed="9"/>
      <name val="Calibri"/>
      <family val="2"/>
    </font>
    <font>
      <sz val="10"/>
      <color indexed="8"/>
      <name val="Calibri"/>
      <family val="2"/>
    </font>
    <font>
      <sz val="8"/>
      <color indexed="8"/>
      <name val="Calibri"/>
      <family val="2"/>
    </font>
    <font>
      <sz val="10"/>
      <color theme="1"/>
      <name val="Arial"/>
      <family val="2"/>
    </font>
    <font>
      <sz val="11"/>
      <color rgb="FF000000"/>
      <name val="Calibri"/>
      <family val="2"/>
    </font>
    <font>
      <b/>
      <sz val="10"/>
      <color theme="0"/>
      <name val="Arial"/>
      <family val="2"/>
    </font>
    <font>
      <b/>
      <sz val="10"/>
      <name val="Arial"/>
      <family val="2"/>
    </font>
    <font>
      <sz val="10"/>
      <color rgb="FF003300"/>
      <name val="Arial"/>
      <family val="2"/>
    </font>
    <font>
      <sz val="12"/>
      <color theme="1"/>
      <name val="Arial"/>
      <family val="2"/>
    </font>
    <font>
      <b/>
      <sz val="9"/>
      <color indexed="81"/>
      <name val="Tahoma"/>
      <family val="2"/>
    </font>
    <font>
      <sz val="9"/>
      <color indexed="81"/>
      <name val="Tahoma"/>
      <family val="2"/>
    </font>
    <font>
      <sz val="12"/>
      <name val="Arial"/>
      <family val="2"/>
    </font>
    <font>
      <sz val="16"/>
      <color theme="1"/>
      <name val="Calibri"/>
      <family val="2"/>
      <scheme val="minor"/>
    </font>
    <font>
      <b/>
      <sz val="11"/>
      <color theme="4" tint="-0.499984740745262"/>
      <name val="Calibri"/>
      <family val="2"/>
      <scheme val="minor"/>
    </font>
    <font>
      <b/>
      <sz val="11"/>
      <color theme="7" tint="-0.499984740745262"/>
      <name val="Calibri"/>
      <family val="2"/>
      <scheme val="minor"/>
    </font>
    <font>
      <b/>
      <sz val="11"/>
      <color rgb="FF00B050"/>
      <name val="Calibri"/>
      <family val="2"/>
      <scheme val="minor"/>
    </font>
    <font>
      <b/>
      <sz val="11"/>
      <color rgb="FF7030A0"/>
      <name val="Calibri"/>
      <family val="2"/>
      <scheme val="minor"/>
    </font>
    <font>
      <b/>
      <sz val="11"/>
      <color theme="4" tint="-0.249977111117893"/>
      <name val="Calibri"/>
      <family val="2"/>
      <scheme val="minor"/>
    </font>
    <font>
      <b/>
      <sz val="11"/>
      <color theme="5" tint="-0.249977111117893"/>
      <name val="Calibri"/>
      <family val="2"/>
      <scheme val="minor"/>
    </font>
    <font>
      <sz val="72"/>
      <color theme="1"/>
      <name val="Arial"/>
      <family val="2"/>
    </font>
    <font>
      <sz val="11"/>
      <color theme="1"/>
      <name val="Calibri"/>
      <family val="2"/>
      <scheme val="minor"/>
    </font>
    <font>
      <sz val="11"/>
      <color rgb="FFFF0000"/>
      <name val="Calibri"/>
      <family val="2"/>
      <scheme val="minor"/>
    </font>
    <font>
      <sz val="11"/>
      <color rgb="FF222222"/>
      <name val="Calibri"/>
      <family val="2"/>
      <scheme val="minor"/>
    </font>
    <font>
      <b/>
      <sz val="11"/>
      <color theme="0"/>
      <name val="Calibri"/>
      <family val="2"/>
      <scheme val="minor"/>
    </font>
    <font>
      <b/>
      <i/>
      <sz val="14"/>
      <color indexed="81"/>
      <name val="Tahoma"/>
      <family val="2"/>
    </font>
    <font>
      <b/>
      <sz val="10"/>
      <color theme="0"/>
      <name val="Verdana"/>
      <family val="2"/>
    </font>
    <font>
      <b/>
      <sz val="10"/>
      <color theme="1"/>
      <name val="Verdana"/>
      <family val="2"/>
    </font>
    <font>
      <sz val="10"/>
      <color theme="1"/>
      <name val="Verdana"/>
      <family val="2"/>
    </font>
    <font>
      <b/>
      <sz val="16"/>
      <color indexed="81"/>
      <name val="Tahoma"/>
      <family val="2"/>
    </font>
    <font>
      <sz val="16"/>
      <color indexed="81"/>
      <name val="Tahoma"/>
      <family val="2"/>
    </font>
    <font>
      <b/>
      <sz val="18"/>
      <color indexed="81"/>
      <name val="Tahoma"/>
      <family val="2"/>
    </font>
    <font>
      <sz val="18"/>
      <color indexed="81"/>
      <name val="Tahoma"/>
      <family val="2"/>
    </font>
    <font>
      <sz val="11"/>
      <color theme="1"/>
      <name val="Abadi"/>
      <family val="2"/>
    </font>
    <font>
      <sz val="11"/>
      <color rgb="FF003300"/>
      <name val="Abadi"/>
      <family val="2"/>
    </font>
    <font>
      <sz val="11"/>
      <name val="Abadi"/>
      <family val="2"/>
    </font>
    <font>
      <sz val="26"/>
      <color theme="1"/>
      <name val="Calibri"/>
      <family val="2"/>
      <scheme val="minor"/>
    </font>
    <font>
      <sz val="72"/>
      <color theme="1"/>
      <name val="Calibri"/>
      <family val="2"/>
      <scheme val="minor"/>
    </font>
    <font>
      <sz val="16"/>
      <color theme="1"/>
      <name val="Arial"/>
      <family val="2"/>
    </font>
    <font>
      <sz val="48"/>
      <color theme="1"/>
      <name val="Arial"/>
      <family val="2"/>
    </font>
    <font>
      <b/>
      <i/>
      <sz val="12"/>
      <name val="Gadugi"/>
      <family val="2"/>
    </font>
    <font>
      <sz val="18"/>
      <color theme="1"/>
      <name val="Arial"/>
      <family val="2"/>
    </font>
    <font>
      <sz val="10"/>
      <color rgb="FF333333"/>
      <name val="Arial"/>
      <family val="2"/>
    </font>
    <font>
      <sz val="10"/>
      <color theme="1"/>
      <name val="Calibri"/>
      <family val="2"/>
      <scheme val="minor"/>
    </font>
    <font>
      <sz val="11"/>
      <name val="Calibri"/>
      <family val="2"/>
      <scheme val="minor"/>
    </font>
    <font>
      <sz val="11"/>
      <color rgb="FF003300"/>
      <name val="Arial"/>
      <family val="2"/>
    </font>
    <font>
      <sz val="10"/>
      <color rgb="FF0070C0"/>
      <name val="Arial"/>
      <family val="2"/>
    </font>
    <font>
      <i/>
      <sz val="10"/>
      <name val="Arial"/>
      <family val="2"/>
    </font>
    <font>
      <strike/>
      <sz val="10"/>
      <name val="Arial"/>
      <family val="2"/>
    </font>
    <font>
      <sz val="10"/>
      <color rgb="FFFF0000"/>
      <name val="Arial"/>
      <family val="2"/>
    </font>
    <font>
      <i/>
      <sz val="11"/>
      <name val="Calibri"/>
      <family val="2"/>
      <scheme val="minor"/>
    </font>
    <font>
      <i/>
      <u/>
      <sz val="11"/>
      <name val="Calibri"/>
      <family val="2"/>
      <scheme val="minor"/>
    </font>
    <font>
      <b/>
      <i/>
      <sz val="11"/>
      <name val="Calibri"/>
      <family val="2"/>
      <scheme val="minor"/>
    </font>
    <font>
      <i/>
      <u/>
      <sz val="11"/>
      <color rgb="FF3366CC"/>
      <name val="Calibri"/>
      <family val="2"/>
      <scheme val="minor"/>
    </font>
    <font>
      <i/>
      <sz val="11"/>
      <color rgb="FFFF0000"/>
      <name val="Calibri"/>
      <family val="2"/>
      <scheme val="minor"/>
    </font>
    <font>
      <sz val="10"/>
      <color rgb="FF000000"/>
      <name val="Arial"/>
      <family val="2"/>
    </font>
    <font>
      <b/>
      <sz val="10"/>
      <color rgb="FF000000"/>
      <name val="Arial"/>
      <family val="2"/>
    </font>
    <font>
      <b/>
      <i/>
      <sz val="10"/>
      <color rgb="FF000000"/>
      <name val="Arial"/>
      <family val="2"/>
    </font>
    <font>
      <u/>
      <sz val="11"/>
      <color theme="10"/>
      <name val="Calibri"/>
      <family val="2"/>
      <scheme val="minor"/>
    </font>
    <font>
      <i/>
      <sz val="11"/>
      <color theme="1"/>
      <name val="Abadi"/>
      <family val="2"/>
    </font>
    <font>
      <u/>
      <sz val="11"/>
      <color theme="1"/>
      <name val="Abadi"/>
      <family val="2"/>
    </font>
    <font>
      <sz val="10"/>
      <color theme="1"/>
      <name val="Arial"/>
      <family val="2"/>
    </font>
    <font>
      <sz val="10"/>
      <name val="Arial"/>
      <family val="2"/>
    </font>
    <font>
      <b/>
      <sz val="10"/>
      <name val="Arial"/>
      <family val="2"/>
    </font>
    <font>
      <sz val="11"/>
      <color rgb="FF000000"/>
      <name val="Calibri"/>
      <family val="2"/>
      <scheme val="minor"/>
    </font>
    <font>
      <u/>
      <sz val="11"/>
      <color rgb="FF000000"/>
      <name val="Calibri"/>
      <family val="2"/>
      <scheme val="minor"/>
    </font>
    <font>
      <sz val="11"/>
      <color rgb="FF000000"/>
      <name val="Calibri"/>
      <family val="2"/>
      <scheme val="minor"/>
    </font>
    <font>
      <sz val="10"/>
      <color rgb="FF003300"/>
      <name val="Arial"/>
      <family val="2"/>
    </font>
    <font>
      <b/>
      <sz val="11"/>
      <color rgb="FF000000"/>
      <name val="Calibri"/>
      <family val="2"/>
      <scheme val="minor"/>
    </font>
    <font>
      <sz val="12"/>
      <name val="Arial"/>
      <family val="2"/>
    </font>
    <font>
      <sz val="10"/>
      <name val="Abadi"/>
    </font>
    <font>
      <sz val="11"/>
      <color theme="1"/>
      <name val="Abadi"/>
    </font>
    <font>
      <sz val="11"/>
      <name val="Abadi"/>
    </font>
    <font>
      <sz val="10"/>
      <color theme="1"/>
      <name val="Arial "/>
    </font>
    <font>
      <sz val="11"/>
      <color theme="1"/>
      <name val="Arial"/>
      <family val="2"/>
    </font>
    <font>
      <b/>
      <sz val="9"/>
      <color rgb="FF000000"/>
      <name val="Tahoma"/>
      <family val="2"/>
    </font>
    <font>
      <sz val="9"/>
      <color rgb="FF000000"/>
      <name val="Tahoma"/>
      <family val="2"/>
    </font>
  </fonts>
  <fills count="24">
    <fill>
      <patternFill patternType="none"/>
    </fill>
    <fill>
      <patternFill patternType="gray125"/>
    </fill>
    <fill>
      <patternFill patternType="solid">
        <fgColor theme="9" tint="0.59999389629810485"/>
        <bgColor indexed="31"/>
      </patternFill>
    </fill>
    <fill>
      <patternFill patternType="solid">
        <fgColor indexed="57"/>
        <bgColor indexed="21"/>
      </patternFill>
    </fill>
    <fill>
      <patternFill patternType="solid">
        <fgColor indexed="13"/>
        <bgColor indexed="34"/>
      </patternFill>
    </fill>
    <fill>
      <patternFill patternType="solid">
        <fgColor indexed="52"/>
        <bgColor indexed="51"/>
      </patternFill>
    </fill>
    <fill>
      <patternFill patternType="solid">
        <fgColor indexed="10"/>
        <bgColor indexed="16"/>
      </patternFill>
    </fill>
    <fill>
      <patternFill patternType="solid">
        <fgColor indexed="53"/>
        <bgColor indexed="52"/>
      </patternFill>
    </fill>
    <fill>
      <patternFill patternType="solid">
        <fgColor theme="6" tint="0.79998168889431442"/>
        <bgColor indexed="64"/>
      </patternFill>
    </fill>
    <fill>
      <patternFill patternType="solid">
        <fgColor theme="0"/>
        <bgColor theme="0"/>
      </patternFill>
    </fill>
    <fill>
      <patternFill patternType="solid">
        <fgColor theme="0"/>
        <bgColor indexed="64"/>
      </patternFill>
    </fill>
    <fill>
      <patternFill patternType="solid">
        <fgColor theme="9" tint="0.59999389629810485"/>
        <bgColor indexed="64"/>
      </patternFill>
    </fill>
    <fill>
      <patternFill patternType="solid">
        <fgColor theme="0"/>
        <bgColor indexed="31"/>
      </patternFill>
    </fill>
    <fill>
      <patternFill patternType="solid">
        <fgColor rgb="FF3366CC"/>
        <bgColor indexed="64"/>
      </patternFill>
    </fill>
    <fill>
      <patternFill patternType="solid">
        <fgColor rgb="FFE2ECFD"/>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theme="4" tint="0.79998168889431442"/>
        <bgColor indexed="64"/>
      </patternFill>
    </fill>
    <fill>
      <patternFill patternType="solid">
        <fgColor rgb="FFFFFFFF"/>
        <bgColor indexed="64"/>
      </patternFill>
    </fill>
    <fill>
      <patternFill patternType="solid">
        <fgColor rgb="FFFFFF00"/>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rgb="FF0070C0"/>
        <bgColor indexed="64"/>
      </patternFill>
    </fill>
    <fill>
      <patternFill patternType="solid">
        <fgColor rgb="FF92D050"/>
        <bgColor indexed="64"/>
      </patternFill>
    </fill>
  </fills>
  <borders count="73">
    <border>
      <left/>
      <right/>
      <top/>
      <bottom/>
      <diagonal/>
    </border>
    <border>
      <left style="thin">
        <color indexed="9"/>
      </left>
      <right style="thin">
        <color indexed="9"/>
      </right>
      <top/>
      <bottom style="thin">
        <color indexed="9"/>
      </bottom>
      <diagonal/>
    </border>
    <border>
      <left style="thin">
        <color indexed="9"/>
      </left>
      <right style="thin">
        <color indexed="9"/>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ck">
        <color theme="0" tint="-0.499984740745262"/>
      </left>
      <right/>
      <top style="thick">
        <color theme="0" tint="-0.499984740745262"/>
      </top>
      <bottom/>
      <diagonal/>
    </border>
    <border>
      <left/>
      <right/>
      <top style="thick">
        <color theme="0" tint="-0.499984740745262"/>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thick">
        <color theme="0" tint="-0.499984740745262"/>
      </left>
      <right/>
      <top/>
      <bottom/>
      <diagonal/>
    </border>
    <border>
      <left style="thick">
        <color theme="0" tint="-0.499984740745262"/>
      </left>
      <right/>
      <top/>
      <bottom style="thin">
        <color theme="0" tint="-0.499984740745262"/>
      </bottom>
      <diagonal/>
    </border>
    <border>
      <left/>
      <right/>
      <top/>
      <bottom style="thin">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medium">
        <color rgb="FFDEE2E6"/>
      </top>
      <bottom/>
      <diagonal/>
    </border>
    <border>
      <left style="thick">
        <color theme="0" tint="-0.499984740745262"/>
      </left>
      <right/>
      <top/>
      <bottom style="medium">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auto="1"/>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auto="1"/>
      </left>
      <right style="thin">
        <color auto="1"/>
      </right>
      <top style="thin">
        <color auto="1"/>
      </top>
      <bottom/>
      <diagonal/>
    </border>
    <border>
      <left style="medium">
        <color indexed="64"/>
      </left>
      <right style="thin">
        <color auto="1"/>
      </right>
      <top style="thin">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9"/>
      </left>
      <right/>
      <top style="thin">
        <color indexed="9"/>
      </top>
      <bottom style="thin">
        <color indexed="9"/>
      </bottom>
      <diagonal/>
    </border>
    <border>
      <left style="thin">
        <color indexed="8"/>
      </left>
      <right style="thin">
        <color indexed="8"/>
      </right>
      <top style="thin">
        <color indexed="8"/>
      </top>
      <bottom style="thin">
        <color indexed="8"/>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8">
    <xf numFmtId="0" fontId="0" fillId="0" borderId="0"/>
    <xf numFmtId="0" fontId="1" fillId="0" borderId="0"/>
    <xf numFmtId="0" fontId="1" fillId="0" borderId="0"/>
    <xf numFmtId="0" fontId="3" fillId="0" borderId="0"/>
    <xf numFmtId="0" fontId="11" fillId="0" borderId="0"/>
    <xf numFmtId="9" fontId="27" fillId="0" borderId="0" applyFont="0" applyFill="0" applyBorder="0" applyAlignment="0" applyProtection="0"/>
    <xf numFmtId="0" fontId="1" fillId="0" borderId="0"/>
    <xf numFmtId="0" fontId="64" fillId="0" borderId="0" applyNumberFormat="0" applyFill="0" applyBorder="0" applyAlignment="0" applyProtection="0"/>
  </cellStyleXfs>
  <cellXfs count="773">
    <xf numFmtId="0" fontId="0" fillId="0" borderId="0" xfId="0"/>
    <xf numFmtId="0" fontId="3" fillId="0" borderId="0" xfId="3"/>
    <xf numFmtId="0" fontId="5" fillId="0" borderId="0" xfId="3" applyFont="1"/>
    <xf numFmtId="0" fontId="7" fillId="0" borderId="0" xfId="3" applyFont="1"/>
    <xf numFmtId="0" fontId="3" fillId="0" borderId="1" xfId="3" applyBorder="1" applyAlignment="1">
      <alignment horizontal="center" vertical="center"/>
    </xf>
    <xf numFmtId="0" fontId="3" fillId="0" borderId="2" xfId="3" applyBorder="1" applyAlignment="1">
      <alignment horizontal="center" vertical="center"/>
    </xf>
    <xf numFmtId="0" fontId="3" fillId="0" borderId="2" xfId="3" applyBorder="1"/>
    <xf numFmtId="0" fontId="3" fillId="0" borderId="1" xfId="3" applyBorder="1"/>
    <xf numFmtId="0" fontId="8" fillId="0" borderId="0" xfId="3" applyFont="1"/>
    <xf numFmtId="0" fontId="3" fillId="0" borderId="0" xfId="3" applyAlignment="1">
      <alignment horizontal="center" vertical="center"/>
    </xf>
    <xf numFmtId="0" fontId="2" fillId="0" borderId="0" xfId="0" applyFont="1"/>
    <xf numFmtId="0" fontId="3" fillId="0" borderId="0" xfId="3" applyAlignment="1">
      <alignment vertical="center"/>
    </xf>
    <xf numFmtId="0" fontId="6" fillId="0" borderId="0" xfId="3" applyFont="1" applyAlignment="1">
      <alignment horizontal="center" vertical="center" wrapText="1"/>
    </xf>
    <xf numFmtId="0" fontId="4" fillId="12" borderId="0" xfId="3" applyFont="1" applyFill="1" applyAlignment="1">
      <alignment horizontal="center" vertical="center"/>
    </xf>
    <xf numFmtId="0" fontId="10" fillId="15" borderId="0" xfId="0" applyFont="1" applyFill="1" applyAlignment="1">
      <alignment vertical="center" wrapText="1"/>
    </xf>
    <xf numFmtId="0" fontId="1" fillId="0" borderId="0" xfId="0" applyFont="1"/>
    <xf numFmtId="0" fontId="1" fillId="0" borderId="0" xfId="0" applyFont="1" applyAlignment="1">
      <alignment horizontal="center" vertical="center"/>
    </xf>
    <xf numFmtId="0" fontId="1" fillId="0" borderId="0" xfId="0" applyFont="1" applyAlignment="1">
      <alignment horizontal="center"/>
    </xf>
    <xf numFmtId="0" fontId="1" fillId="0" borderId="0" xfId="0" applyFont="1" applyAlignment="1">
      <alignment wrapText="1"/>
    </xf>
    <xf numFmtId="0" fontId="13" fillId="10" borderId="8" xfId="0" applyFont="1" applyFill="1" applyBorder="1" applyAlignment="1">
      <alignment horizontal="center" vertical="center" wrapText="1"/>
    </xf>
    <xf numFmtId="0" fontId="15" fillId="15" borderId="0" xfId="0" applyFont="1" applyFill="1" applyAlignment="1">
      <alignment vertical="center" wrapText="1"/>
    </xf>
    <xf numFmtId="0" fontId="0" fillId="0" borderId="0" xfId="0" applyAlignment="1">
      <alignment wrapText="1"/>
    </xf>
    <xf numFmtId="0" fontId="0" fillId="0" borderId="0" xfId="0" applyAlignment="1">
      <alignment horizontal="center" wrapText="1"/>
    </xf>
    <xf numFmtId="0" fontId="19" fillId="0" borderId="0" xfId="0" applyFont="1"/>
    <xf numFmtId="0" fontId="19" fillId="0" borderId="0" xfId="0" applyFont="1" applyAlignment="1">
      <alignment wrapText="1"/>
    </xf>
    <xf numFmtId="0" fontId="0" fillId="18" borderId="0" xfId="0" applyFill="1"/>
    <xf numFmtId="0" fontId="28" fillId="19" borderId="0" xfId="0" applyFont="1" applyFill="1"/>
    <xf numFmtId="0" fontId="0" fillId="14" borderId="0" xfId="0" applyFill="1"/>
    <xf numFmtId="0" fontId="10" fillId="0" borderId="8" xfId="0" applyFont="1" applyBorder="1" applyAlignment="1" applyProtection="1">
      <alignment vertical="center" wrapText="1"/>
      <protection locked="0"/>
    </xf>
    <xf numFmtId="0" fontId="18" fillId="9" borderId="8" xfId="0" applyFont="1" applyFill="1" applyBorder="1" applyAlignment="1" applyProtection="1">
      <alignment vertical="center" wrapText="1"/>
      <protection locked="0"/>
    </xf>
    <xf numFmtId="0" fontId="1" fillId="9" borderId="8" xfId="0" applyFont="1" applyFill="1" applyBorder="1" applyAlignment="1" applyProtection="1">
      <alignment vertical="center" wrapText="1"/>
      <protection locked="0"/>
    </xf>
    <xf numFmtId="0" fontId="0" fillId="0" borderId="0" xfId="0" applyAlignment="1">
      <alignment vertical="center"/>
    </xf>
    <xf numFmtId="0" fontId="2" fillId="0" borderId="0" xfId="0" applyFont="1" applyAlignment="1">
      <alignment vertical="center"/>
    </xf>
    <xf numFmtId="0" fontId="29" fillId="0" borderId="0" xfId="0" applyFont="1"/>
    <xf numFmtId="1" fontId="0" fillId="0" borderId="0" xfId="0" applyNumberFormat="1"/>
    <xf numFmtId="0" fontId="0" fillId="0" borderId="0" xfId="5" applyNumberFormat="1" applyFont="1"/>
    <xf numFmtId="0" fontId="33" fillId="21" borderId="7" xfId="0" applyFont="1" applyFill="1" applyBorder="1" applyAlignment="1" applyProtection="1">
      <alignment horizontal="center"/>
      <protection hidden="1"/>
    </xf>
    <xf numFmtId="0" fontId="34" fillId="0" borderId="34" xfId="0" applyFont="1" applyBorder="1" applyAlignment="1" applyProtection="1">
      <alignment horizontal="center" vertical="center"/>
      <protection hidden="1"/>
    </xf>
    <xf numFmtId="0" fontId="34" fillId="0" borderId="0" xfId="0" applyFont="1" applyAlignment="1" applyProtection="1">
      <alignment horizontal="center" vertical="center"/>
      <protection hidden="1"/>
    </xf>
    <xf numFmtId="0" fontId="34" fillId="0" borderId="8" xfId="0" applyFont="1" applyBorder="1" applyAlignment="1" applyProtection="1">
      <alignment horizontal="center" vertical="center" wrapText="1"/>
      <protection hidden="1"/>
    </xf>
    <xf numFmtId="0" fontId="34" fillId="0" borderId="35" xfId="0" applyFont="1" applyBorder="1" applyAlignment="1" applyProtection="1">
      <alignment horizontal="center" vertical="center" wrapText="1"/>
      <protection hidden="1"/>
    </xf>
    <xf numFmtId="0" fontId="34" fillId="0" borderId="3" xfId="0" applyFont="1" applyBorder="1" applyAlignment="1" applyProtection="1">
      <alignment horizontal="center" vertical="center" wrapText="1"/>
      <protection hidden="1"/>
    </xf>
    <xf numFmtId="0" fontId="34" fillId="0" borderId="7" xfId="0" applyFont="1" applyBorder="1" applyAlignment="1" applyProtection="1">
      <alignment horizontal="center" vertical="center" wrapText="1"/>
      <protection hidden="1"/>
    </xf>
    <xf numFmtId="0" fontId="19" fillId="23" borderId="0" xfId="0" applyFont="1" applyFill="1" applyAlignment="1">
      <alignment wrapText="1"/>
    </xf>
    <xf numFmtId="0" fontId="1" fillId="9" borderId="8" xfId="0" applyFont="1" applyFill="1" applyBorder="1" applyAlignment="1" applyProtection="1">
      <alignment horizontal="justify" vertical="center"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lignment vertical="center"/>
    </xf>
    <xf numFmtId="0" fontId="1" fillId="0" borderId="0" xfId="0" applyFont="1" applyAlignment="1">
      <alignment vertical="center" wrapText="1"/>
    </xf>
    <xf numFmtId="0" fontId="42" fillId="0" borderId="0" xfId="0" applyFont="1"/>
    <xf numFmtId="0" fontId="42" fillId="19" borderId="0" xfId="0" applyFont="1" applyFill="1"/>
    <xf numFmtId="0" fontId="42" fillId="23" borderId="0" xfId="0" applyFont="1" applyFill="1"/>
    <xf numFmtId="0" fontId="42" fillId="16" borderId="0" xfId="0" applyFont="1" applyFill="1"/>
    <xf numFmtId="0" fontId="43" fillId="15" borderId="0" xfId="0" applyFont="1" applyFill="1"/>
    <xf numFmtId="0" fontId="12" fillId="13" borderId="4" xfId="0" applyFont="1" applyFill="1" applyBorder="1" applyAlignment="1">
      <alignment horizontal="center" vertical="center"/>
    </xf>
    <xf numFmtId="0" fontId="13" fillId="8" borderId="8" xfId="0" applyFont="1" applyFill="1" applyBorder="1" applyAlignment="1">
      <alignment horizontal="center" vertical="center" wrapText="1"/>
    </xf>
    <xf numFmtId="0" fontId="1" fillId="0" borderId="8" xfId="0" applyFont="1" applyBorder="1" applyAlignment="1">
      <alignment horizontal="center" vertical="center" wrapText="1"/>
    </xf>
    <xf numFmtId="0" fontId="14" fillId="0" borderId="8" xfId="0" applyFont="1" applyBorder="1" applyAlignment="1" applyProtection="1">
      <alignment horizontal="justify" vertical="center" wrapText="1"/>
      <protection locked="0"/>
    </xf>
    <xf numFmtId="0" fontId="1" fillId="0" borderId="8" xfId="0" applyFont="1" applyBorder="1" applyAlignment="1" applyProtection="1">
      <alignment vertical="center" wrapText="1"/>
      <protection locked="0"/>
    </xf>
    <xf numFmtId="0" fontId="0" fillId="0" borderId="8" xfId="0" applyBorder="1" applyProtection="1">
      <protection locked="0"/>
    </xf>
    <xf numFmtId="0" fontId="0" fillId="0" borderId="8" xfId="0" applyBorder="1"/>
    <xf numFmtId="0" fontId="13" fillId="8" borderId="8" xfId="0" applyFont="1" applyFill="1" applyBorder="1" applyAlignment="1">
      <alignment vertical="center" wrapText="1"/>
    </xf>
    <xf numFmtId="0" fontId="13" fillId="14" borderId="37" xfId="0" applyFont="1" applyFill="1" applyBorder="1" applyAlignment="1">
      <alignment horizontal="center" vertical="center" wrapText="1"/>
    </xf>
    <xf numFmtId="0" fontId="13" fillId="14" borderId="32" xfId="0" applyFont="1" applyFill="1" applyBorder="1" applyAlignment="1">
      <alignment horizontal="center" vertical="center" wrapText="1"/>
    </xf>
    <xf numFmtId="0" fontId="13" fillId="14" borderId="32" xfId="0" applyFont="1" applyFill="1" applyBorder="1" applyAlignment="1" applyProtection="1">
      <alignment horizontal="center" vertical="center" textRotation="90" wrapText="1"/>
      <protection locked="0" hidden="1"/>
    </xf>
    <xf numFmtId="0" fontId="13" fillId="14" borderId="38" xfId="0" applyFont="1" applyFill="1" applyBorder="1" applyAlignment="1">
      <alignment horizontal="center" vertical="center" wrapText="1"/>
    </xf>
    <xf numFmtId="0" fontId="0" fillId="10" borderId="0" xfId="0" applyFill="1"/>
    <xf numFmtId="0" fontId="2" fillId="10" borderId="5" xfId="0" applyFont="1" applyFill="1" applyBorder="1"/>
    <xf numFmtId="0" fontId="2" fillId="10" borderId="4" xfId="0" applyFont="1" applyFill="1" applyBorder="1"/>
    <xf numFmtId="0" fontId="2" fillId="10" borderId="6" xfId="0" applyFont="1" applyFill="1" applyBorder="1"/>
    <xf numFmtId="0" fontId="20" fillId="10" borderId="3" xfId="0" applyFont="1" applyFill="1" applyBorder="1" applyAlignment="1">
      <alignment vertical="center" wrapText="1"/>
    </xf>
    <xf numFmtId="0" fontId="21" fillId="10" borderId="3" xfId="0" applyFont="1" applyFill="1" applyBorder="1" applyAlignment="1">
      <alignment vertical="center" wrapText="1"/>
    </xf>
    <xf numFmtId="0" fontId="22" fillId="10" borderId="3" xfId="0" applyFont="1" applyFill="1" applyBorder="1" applyAlignment="1">
      <alignment vertical="center" wrapText="1"/>
    </xf>
    <xf numFmtId="0" fontId="23" fillId="10" borderId="3" xfId="0" applyFont="1" applyFill="1" applyBorder="1" applyAlignment="1">
      <alignment vertical="center" wrapText="1"/>
    </xf>
    <xf numFmtId="0" fontId="24" fillId="10" borderId="3" xfId="0" applyFont="1" applyFill="1" applyBorder="1" applyAlignment="1">
      <alignment vertical="center" wrapText="1"/>
    </xf>
    <xf numFmtId="0" fontId="25" fillId="10" borderId="3" xfId="0" applyFont="1" applyFill="1" applyBorder="1" applyAlignment="1">
      <alignment vertical="center" wrapText="1"/>
    </xf>
    <xf numFmtId="0" fontId="0" fillId="10" borderId="3" xfId="0" applyFill="1" applyBorder="1" applyAlignment="1">
      <alignment vertical="center"/>
    </xf>
    <xf numFmtId="0" fontId="0" fillId="10" borderId="7" xfId="0" applyFill="1" applyBorder="1"/>
    <xf numFmtId="0" fontId="0" fillId="10" borderId="0" xfId="0" applyFill="1" applyAlignment="1">
      <alignment wrapText="1"/>
    </xf>
    <xf numFmtId="0" fontId="1" fillId="10" borderId="4" xfId="0" applyFont="1" applyFill="1" applyBorder="1" applyAlignment="1" applyProtection="1">
      <alignment vertical="center" wrapText="1"/>
      <protection locked="0"/>
    </xf>
    <xf numFmtId="0" fontId="26" fillId="0" borderId="0" xfId="0" applyFont="1" applyAlignment="1">
      <alignment horizontal="center" vertical="center" wrapText="1"/>
    </xf>
    <xf numFmtId="0" fontId="13" fillId="0" borderId="8" xfId="0" applyFont="1" applyBorder="1" applyAlignment="1">
      <alignment horizontal="center" vertical="center" wrapText="1"/>
    </xf>
    <xf numFmtId="0" fontId="39" fillId="0" borderId="8" xfId="0" applyFont="1" applyBorder="1" applyAlignment="1" applyProtection="1">
      <alignment vertical="center" wrapText="1"/>
      <protection locked="0"/>
    </xf>
    <xf numFmtId="0" fontId="40" fillId="0" borderId="8" xfId="0" applyFont="1" applyBorder="1" applyAlignment="1" applyProtection="1">
      <alignment horizontal="justify" vertical="center"/>
      <protection locked="0"/>
    </xf>
    <xf numFmtId="0" fontId="41" fillId="0" borderId="8" xfId="0" applyFont="1" applyBorder="1" applyAlignment="1" applyProtection="1">
      <alignment vertical="center" wrapText="1"/>
      <protection locked="0"/>
    </xf>
    <xf numFmtId="0" fontId="13" fillId="0" borderId="8" xfId="0" applyFont="1" applyBorder="1" applyAlignment="1" applyProtection="1">
      <alignment horizontal="center" vertical="center" wrapText="1"/>
      <protection locked="0"/>
    </xf>
    <xf numFmtId="0" fontId="0" fillId="0" borderId="8" xfId="0" applyBorder="1" applyAlignment="1">
      <alignment vertical="center" wrapText="1"/>
    </xf>
    <xf numFmtId="14" fontId="0" fillId="0" borderId="8" xfId="0" applyNumberFormat="1" applyBorder="1" applyAlignment="1">
      <alignment vertical="center" wrapText="1"/>
    </xf>
    <xf numFmtId="14" fontId="0" fillId="0" borderId="8" xfId="0" applyNumberFormat="1" applyBorder="1" applyAlignment="1">
      <alignment vertical="center"/>
    </xf>
    <xf numFmtId="0" fontId="13" fillId="14" borderId="32" xfId="0" applyFont="1" applyFill="1" applyBorder="1" applyAlignment="1">
      <alignment horizontal="center" vertical="center" textRotation="90" wrapText="1"/>
    </xf>
    <xf numFmtId="0" fontId="13" fillId="14" borderId="32" xfId="0" applyFont="1" applyFill="1" applyBorder="1" applyAlignment="1">
      <alignment horizontal="center" vertical="center"/>
    </xf>
    <xf numFmtId="0" fontId="0" fillId="0" borderId="8" xfId="0" applyBorder="1" applyAlignment="1" applyProtection="1">
      <alignment vertical="center" wrapText="1"/>
      <protection locked="0"/>
    </xf>
    <xf numFmtId="0" fontId="14" fillId="0" borderId="8" xfId="0" applyFont="1" applyBorder="1" applyAlignment="1" applyProtection="1">
      <alignment vertical="center" wrapText="1"/>
      <protection locked="0"/>
    </xf>
    <xf numFmtId="0" fontId="13" fillId="0" borderId="8" xfId="0" applyFont="1" applyBorder="1" applyAlignment="1">
      <alignment vertical="center" wrapText="1"/>
    </xf>
    <xf numFmtId="0" fontId="13" fillId="0" borderId="8" xfId="0" applyFont="1" applyBorder="1" applyAlignment="1" applyProtection="1">
      <alignment vertical="center" wrapText="1"/>
      <protection locked="0"/>
    </xf>
    <xf numFmtId="0" fontId="12" fillId="13" borderId="43" xfId="0" applyFont="1" applyFill="1" applyBorder="1" applyAlignment="1">
      <alignment horizontal="center" vertical="center" wrapText="1"/>
    </xf>
    <xf numFmtId="0" fontId="1" fillId="0" borderId="12" xfId="0" applyFont="1" applyBorder="1" applyAlignment="1">
      <alignment horizontal="center" vertical="center" wrapText="1"/>
    </xf>
    <xf numFmtId="0" fontId="39" fillId="0" borderId="8" xfId="0" applyFont="1" applyBorder="1" applyAlignment="1" applyProtection="1">
      <alignment horizontal="center" vertical="center" wrapText="1"/>
      <protection locked="0"/>
    </xf>
    <xf numFmtId="0" fontId="0" fillId="0" borderId="8" xfId="0" applyBorder="1" applyAlignment="1">
      <alignment horizontal="center" vertical="center" wrapText="1"/>
    </xf>
    <xf numFmtId="0" fontId="48" fillId="18" borderId="29" xfId="0" applyFont="1" applyFill="1" applyBorder="1" applyAlignment="1">
      <alignment horizontal="justify" vertical="top" wrapText="1"/>
    </xf>
    <xf numFmtId="0" fontId="49" fillId="0" borderId="0" xfId="0" applyFont="1" applyAlignment="1">
      <alignment horizontal="justify" vertical="top" wrapText="1"/>
    </xf>
    <xf numFmtId="0" fontId="39" fillId="0" borderId="8" xfId="0" applyFont="1" applyBorder="1" applyAlignment="1" applyProtection="1">
      <alignment horizontal="justify" vertical="top" wrapText="1"/>
      <protection locked="0"/>
    </xf>
    <xf numFmtId="0" fontId="39" fillId="0" borderId="4" xfId="0" applyFont="1" applyBorder="1" applyAlignment="1" applyProtection="1">
      <alignment horizontal="center" vertical="center" wrapText="1"/>
      <protection locked="0"/>
    </xf>
    <xf numFmtId="0" fontId="39" fillId="0" borderId="4" xfId="0" applyFont="1" applyBorder="1" applyAlignment="1" applyProtection="1">
      <alignment horizontal="justify" vertical="top" wrapText="1"/>
      <protection locked="0"/>
    </xf>
    <xf numFmtId="0" fontId="1" fillId="0" borderId="4" xfId="0" applyFont="1" applyBorder="1" applyAlignment="1">
      <alignment horizontal="center" vertical="center" wrapText="1"/>
    </xf>
    <xf numFmtId="0" fontId="1" fillId="0" borderId="4" xfId="0" applyFont="1" applyBorder="1" applyAlignment="1" applyProtection="1">
      <alignment horizontal="center" vertical="center" wrapText="1"/>
      <protection locked="0"/>
    </xf>
    <xf numFmtId="0" fontId="40" fillId="0" borderId="4" xfId="0" applyFont="1" applyBorder="1" applyAlignment="1" applyProtection="1">
      <alignment horizontal="justify" vertical="top" wrapText="1"/>
      <protection locked="0"/>
    </xf>
    <xf numFmtId="0" fontId="13" fillId="0" borderId="4" xfId="0" applyFont="1" applyBorder="1" applyAlignment="1">
      <alignment horizontal="center" vertical="center" wrapText="1"/>
    </xf>
    <xf numFmtId="0" fontId="0" fillId="0" borderId="4" xfId="0" applyBorder="1" applyAlignment="1">
      <alignment vertical="center" wrapText="1"/>
    </xf>
    <xf numFmtId="14" fontId="0" fillId="0" borderId="4" xfId="0" applyNumberFormat="1" applyBorder="1" applyAlignment="1">
      <alignment vertical="center" wrapText="1"/>
    </xf>
    <xf numFmtId="14" fontId="0" fillId="0" borderId="4" xfId="0" applyNumberFormat="1" applyBorder="1" applyAlignment="1">
      <alignment vertical="center"/>
    </xf>
    <xf numFmtId="0" fontId="39" fillId="0" borderId="48" xfId="0" applyFont="1" applyBorder="1" applyAlignment="1" applyProtection="1">
      <alignment horizontal="center" vertical="center" wrapText="1"/>
      <protection locked="0"/>
    </xf>
    <xf numFmtId="0" fontId="39" fillId="0" borderId="49" xfId="0" applyFont="1" applyBorder="1" applyAlignment="1" applyProtection="1">
      <alignment horizontal="center" vertical="center" wrapText="1"/>
      <protection locked="0"/>
    </xf>
    <xf numFmtId="0" fontId="39" fillId="0" borderId="48" xfId="0" applyFont="1" applyBorder="1" applyAlignment="1" applyProtection="1">
      <alignment horizontal="justify" vertical="top" wrapText="1"/>
      <protection locked="0"/>
    </xf>
    <xf numFmtId="0" fontId="1" fillId="0" borderId="48" xfId="0" applyFont="1" applyBorder="1" applyAlignment="1">
      <alignment horizontal="center" vertical="center" wrapText="1"/>
    </xf>
    <xf numFmtId="0" fontId="1" fillId="0" borderId="48" xfId="0" applyFont="1" applyBorder="1" applyAlignment="1" applyProtection="1">
      <alignment horizontal="center" vertical="center" wrapText="1"/>
      <protection locked="0"/>
    </xf>
    <xf numFmtId="0" fontId="13" fillId="0" borderId="49" xfId="0" applyFont="1" applyBorder="1" applyAlignment="1">
      <alignment horizontal="center" vertical="center" wrapText="1"/>
    </xf>
    <xf numFmtId="0" fontId="13" fillId="0" borderId="48" xfId="0" applyFont="1" applyBorder="1" applyAlignment="1">
      <alignment horizontal="center" vertical="center" wrapText="1"/>
    </xf>
    <xf numFmtId="0" fontId="0" fillId="0" borderId="48" xfId="0" applyBorder="1" applyAlignment="1">
      <alignment vertical="center" wrapText="1"/>
    </xf>
    <xf numFmtId="14" fontId="0" fillId="0" borderId="48" xfId="0" applyNumberFormat="1" applyBorder="1" applyAlignment="1">
      <alignment vertical="center" wrapText="1"/>
    </xf>
    <xf numFmtId="0" fontId="40" fillId="0" borderId="4" xfId="0" applyFont="1" applyBorder="1" applyAlignment="1" applyProtection="1">
      <alignment horizontal="justify" vertical="center"/>
      <protection locked="0"/>
    </xf>
    <xf numFmtId="0" fontId="41" fillId="0" borderId="4"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39" fillId="0" borderId="48" xfId="0" applyFont="1" applyBorder="1" applyAlignment="1" applyProtection="1">
      <alignment vertical="center" wrapText="1"/>
      <protection locked="0"/>
    </xf>
    <xf numFmtId="0" fontId="14" fillId="0" borderId="48" xfId="0" applyFont="1" applyBorder="1" applyAlignment="1" applyProtection="1">
      <alignment horizontal="justify" vertical="center" wrapText="1"/>
      <protection locked="0"/>
    </xf>
    <xf numFmtId="0" fontId="14" fillId="0" borderId="48" xfId="0" applyFont="1" applyBorder="1" applyAlignment="1" applyProtection="1">
      <alignment horizontal="justify" vertical="center"/>
      <protection locked="0"/>
    </xf>
    <xf numFmtId="0" fontId="13" fillId="0" borderId="48" xfId="0" applyFont="1" applyBorder="1" applyAlignment="1" applyProtection="1">
      <alignment horizontal="center" vertical="center" wrapText="1"/>
      <protection locked="0"/>
    </xf>
    <xf numFmtId="0" fontId="13" fillId="14" borderId="39" xfId="0" applyFont="1" applyFill="1" applyBorder="1" applyAlignment="1">
      <alignment horizontal="center" vertical="center" wrapText="1"/>
    </xf>
    <xf numFmtId="0" fontId="13" fillId="14" borderId="51" xfId="0" applyFont="1" applyFill="1" applyBorder="1" applyAlignment="1">
      <alignment horizontal="center" vertical="center" wrapText="1"/>
    </xf>
    <xf numFmtId="0" fontId="13" fillId="14" borderId="39" xfId="0" applyFont="1" applyFill="1" applyBorder="1" applyAlignment="1">
      <alignment horizontal="center" vertical="center" textRotation="90" wrapText="1"/>
    </xf>
    <xf numFmtId="0" fontId="13" fillId="14" borderId="52" xfId="0" applyFont="1" applyFill="1" applyBorder="1" applyAlignment="1">
      <alignment horizontal="center" vertical="center" wrapText="1"/>
    </xf>
    <xf numFmtId="0" fontId="1" fillId="0" borderId="4" xfId="0" applyFont="1" applyBorder="1" applyAlignment="1" applyProtection="1">
      <alignment vertical="center" wrapText="1"/>
      <protection locked="0"/>
    </xf>
    <xf numFmtId="0" fontId="14" fillId="0" borderId="4" xfId="0" applyFont="1" applyBorder="1" applyAlignment="1" applyProtection="1">
      <alignment vertical="center" wrapText="1"/>
      <protection locked="0"/>
    </xf>
    <xf numFmtId="0" fontId="13" fillId="0" borderId="4" xfId="0" applyFont="1" applyBorder="1" applyAlignment="1" applyProtection="1">
      <alignment vertical="center" wrapText="1"/>
      <protection locked="0"/>
    </xf>
    <xf numFmtId="0" fontId="13" fillId="0" borderId="4" xfId="0" applyFont="1" applyBorder="1" applyAlignment="1">
      <alignment vertical="center" wrapText="1"/>
    </xf>
    <xf numFmtId="0" fontId="0" fillId="0" borderId="4" xfId="0" applyBorder="1" applyAlignment="1">
      <alignment horizontal="justify" vertical="top" wrapText="1"/>
    </xf>
    <xf numFmtId="0" fontId="0" fillId="0" borderId="4" xfId="0" applyBorder="1" applyAlignment="1">
      <alignment horizontal="center" vertical="center" wrapText="1"/>
    </xf>
    <xf numFmtId="14" fontId="0" fillId="0" borderId="4" xfId="0" applyNumberFormat="1" applyBorder="1" applyAlignment="1">
      <alignment horizontal="center" vertical="center" wrapText="1"/>
    </xf>
    <xf numFmtId="14" fontId="0" fillId="0" borderId="4" xfId="0" applyNumberFormat="1" applyBorder="1" applyAlignment="1">
      <alignment horizontal="center" vertical="center"/>
    </xf>
    <xf numFmtId="0" fontId="10" fillId="0" borderId="48" xfId="0" applyFont="1" applyBorder="1" applyAlignment="1" applyProtection="1">
      <alignment vertical="center" wrapText="1"/>
      <protection locked="0"/>
    </xf>
    <xf numFmtId="0" fontId="1" fillId="0" borderId="48" xfId="0" applyFont="1" applyBorder="1" applyAlignment="1" applyProtection="1">
      <alignment vertical="center" wrapText="1"/>
      <protection locked="0"/>
    </xf>
    <xf numFmtId="0" fontId="0" fillId="0" borderId="48" xfId="0" applyBorder="1" applyAlignment="1" applyProtection="1">
      <alignment vertical="center" wrapText="1"/>
      <protection locked="0"/>
    </xf>
    <xf numFmtId="0" fontId="14" fillId="0" borderId="49" xfId="0" applyFont="1" applyBorder="1" applyAlignment="1" applyProtection="1">
      <alignment vertical="center" wrapText="1"/>
      <protection locked="0"/>
    </xf>
    <xf numFmtId="0" fontId="1" fillId="0" borderId="49" xfId="0" applyFont="1" applyBorder="1" applyAlignment="1" applyProtection="1">
      <alignment vertical="center" wrapText="1"/>
      <protection locked="0"/>
    </xf>
    <xf numFmtId="0" fontId="39" fillId="0" borderId="4" xfId="0" applyFont="1" applyBorder="1" applyAlignment="1" applyProtection="1">
      <alignment vertical="center" wrapText="1"/>
      <protection locked="0"/>
    </xf>
    <xf numFmtId="0" fontId="39" fillId="0" borderId="4" xfId="0" applyFont="1" applyBorder="1" applyAlignment="1" applyProtection="1">
      <alignment wrapText="1"/>
      <protection locked="0"/>
    </xf>
    <xf numFmtId="0" fontId="41" fillId="0" borderId="4" xfId="0" applyFont="1" applyBorder="1" applyAlignment="1" applyProtection="1">
      <alignment vertical="center" wrapText="1"/>
      <protection locked="0"/>
    </xf>
    <xf numFmtId="0" fontId="39" fillId="0" borderId="55" xfId="0" applyFont="1" applyBorder="1" applyAlignment="1" applyProtection="1">
      <alignment horizontal="justify" vertical="top" wrapText="1"/>
      <protection locked="0"/>
    </xf>
    <xf numFmtId="0" fontId="39" fillId="0" borderId="55" xfId="0" applyFont="1" applyBorder="1" applyAlignment="1" applyProtection="1">
      <alignment horizontal="center" vertical="center" wrapText="1"/>
      <protection locked="0"/>
    </xf>
    <xf numFmtId="0" fontId="14" fillId="0" borderId="55" xfId="0" applyFont="1" applyBorder="1" applyAlignment="1" applyProtection="1">
      <alignment horizontal="justify" vertical="center" wrapText="1"/>
      <protection locked="0"/>
    </xf>
    <xf numFmtId="0" fontId="1" fillId="0" borderId="55" xfId="0" applyFont="1" applyBorder="1" applyAlignment="1" applyProtection="1">
      <alignment vertical="center" wrapText="1"/>
      <protection locked="0"/>
    </xf>
    <xf numFmtId="0" fontId="1" fillId="0" borderId="55" xfId="0" applyFont="1" applyBorder="1" applyAlignment="1" applyProtection="1">
      <alignment horizontal="center" vertical="center" wrapText="1"/>
      <protection locked="0"/>
    </xf>
    <xf numFmtId="0" fontId="1" fillId="0" borderId="55" xfId="0" applyFont="1" applyBorder="1" applyAlignment="1">
      <alignment horizontal="center" vertical="center" wrapText="1"/>
    </xf>
    <xf numFmtId="0" fontId="13" fillId="0" borderId="55" xfId="0" applyFont="1" applyBorder="1" applyAlignment="1">
      <alignment horizontal="center" vertical="center" wrapText="1"/>
    </xf>
    <xf numFmtId="0" fontId="13" fillId="0" borderId="55" xfId="0" applyFont="1" applyBorder="1" applyAlignment="1" applyProtection="1">
      <alignment horizontal="center" vertical="center" wrapText="1"/>
      <protection locked="0"/>
    </xf>
    <xf numFmtId="0" fontId="0" fillId="0" borderId="55" xfId="0" applyBorder="1" applyAlignment="1">
      <alignment vertical="center" wrapText="1"/>
    </xf>
    <xf numFmtId="14" fontId="0" fillId="0" borderId="55" xfId="0" applyNumberFormat="1" applyBorder="1" applyAlignment="1">
      <alignment vertical="center" wrapText="1"/>
    </xf>
    <xf numFmtId="0" fontId="51" fillId="0" borderId="48" xfId="0" applyFont="1" applyBorder="1" applyAlignment="1" applyProtection="1">
      <alignment horizontal="justify" vertical="center" wrapText="1"/>
      <protection locked="0"/>
    </xf>
    <xf numFmtId="0" fontId="40" fillId="0" borderId="48" xfId="0" applyFont="1" applyBorder="1" applyAlignment="1" applyProtection="1">
      <alignment horizontal="justify" vertical="center"/>
      <protection locked="0"/>
    </xf>
    <xf numFmtId="0" fontId="13" fillId="0" borderId="48" xfId="0" applyFont="1" applyBorder="1" applyAlignment="1">
      <alignment vertical="center" wrapText="1"/>
    </xf>
    <xf numFmtId="0" fontId="13" fillId="0" borderId="49" xfId="0" applyFont="1" applyBorder="1" applyAlignment="1">
      <alignment vertical="center" wrapText="1"/>
    </xf>
    <xf numFmtId="0" fontId="18" fillId="0" borderId="8" xfId="0" applyFont="1" applyBorder="1" applyAlignment="1" applyProtection="1">
      <alignment horizontal="center" vertical="center" wrapText="1"/>
      <protection locked="0"/>
    </xf>
    <xf numFmtId="0" fontId="14" fillId="0" borderId="8" xfId="0" applyFont="1" applyBorder="1" applyAlignment="1" applyProtection="1">
      <alignment horizontal="justify" vertical="top" wrapText="1"/>
      <protection locked="0"/>
    </xf>
    <xf numFmtId="14" fontId="0" fillId="0" borderId="8" xfId="0" applyNumberFormat="1" applyBorder="1" applyAlignment="1">
      <alignment horizontal="center" vertical="center" wrapText="1"/>
    </xf>
    <xf numFmtId="14" fontId="0" fillId="0" borderId="8" xfId="0" applyNumberFormat="1" applyBorder="1" applyAlignment="1">
      <alignment horizontal="center" vertical="center"/>
    </xf>
    <xf numFmtId="0" fontId="0" fillId="0" borderId="8" xfId="0" applyBorder="1" applyAlignment="1">
      <alignment horizontal="justify" vertical="top" wrapText="1"/>
    </xf>
    <xf numFmtId="0" fontId="18" fillId="0" borderId="4" xfId="0" applyFont="1" applyBorder="1" applyAlignment="1" applyProtection="1">
      <alignment horizontal="center" vertical="center" wrapText="1"/>
      <protection locked="0"/>
    </xf>
    <xf numFmtId="0" fontId="13" fillId="0" borderId="49" xfId="0" applyFont="1" applyBorder="1" applyAlignment="1" applyProtection="1">
      <alignment vertical="center" wrapText="1"/>
      <protection locked="0"/>
    </xf>
    <xf numFmtId="0" fontId="39" fillId="0" borderId="4" xfId="0" applyFont="1" applyBorder="1" applyAlignment="1" applyProtection="1">
      <alignment horizontal="justify" vertical="center" wrapText="1"/>
      <protection locked="0"/>
    </xf>
    <xf numFmtId="14" fontId="0" fillId="0" borderId="8" xfId="0" applyNumberFormat="1" applyBorder="1" applyAlignment="1">
      <alignment horizontal="justify" vertical="top" wrapText="1"/>
    </xf>
    <xf numFmtId="0" fontId="0" fillId="0" borderId="8" xfId="0" applyBorder="1" applyAlignment="1">
      <alignment horizontal="justify" vertical="center" wrapText="1"/>
    </xf>
    <xf numFmtId="0" fontId="40" fillId="0" borderId="55" xfId="0" applyFont="1" applyBorder="1" applyAlignment="1" applyProtection="1">
      <alignment horizontal="justify" vertical="center"/>
      <protection locked="0"/>
    </xf>
    <xf numFmtId="0" fontId="0" fillId="0" borderId="4" xfId="0" applyBorder="1" applyAlignment="1">
      <alignment horizontal="justify" vertical="center" wrapText="1"/>
    </xf>
    <xf numFmtId="0" fontId="39" fillId="0" borderId="55" xfId="0" applyFont="1" applyBorder="1" applyAlignment="1" applyProtection="1">
      <alignment vertical="center" wrapText="1"/>
      <protection locked="0"/>
    </xf>
    <xf numFmtId="0" fontId="40" fillId="0" borderId="49" xfId="0" applyFont="1" applyBorder="1" applyAlignment="1" applyProtection="1">
      <alignment horizontal="justify" vertical="center"/>
      <protection locked="0"/>
    </xf>
    <xf numFmtId="0" fontId="0" fillId="0" borderId="48" xfId="0" applyBorder="1" applyAlignment="1">
      <alignment horizontal="justify" vertical="center" wrapText="1"/>
    </xf>
    <xf numFmtId="0" fontId="0" fillId="0" borderId="48" xfId="0" applyBorder="1" applyAlignment="1">
      <alignment horizontal="center" vertical="center" wrapText="1"/>
    </xf>
    <xf numFmtId="14" fontId="0" fillId="0" borderId="48" xfId="0" applyNumberFormat="1" applyBorder="1" applyAlignment="1">
      <alignment horizontal="center" vertical="center" wrapText="1"/>
    </xf>
    <xf numFmtId="0" fontId="39" fillId="0" borderId="8" xfId="0" applyFont="1" applyBorder="1" applyAlignment="1" applyProtection="1">
      <alignment horizontal="justify" vertical="center" wrapText="1"/>
      <protection locked="0"/>
    </xf>
    <xf numFmtId="0" fontId="39" fillId="0" borderId="49" xfId="0" applyFont="1" applyBorder="1" applyAlignment="1" applyProtection="1">
      <alignment vertical="center" wrapText="1"/>
      <protection locked="0"/>
    </xf>
    <xf numFmtId="0" fontId="39" fillId="0" borderId="55" xfId="0" applyFont="1" applyBorder="1" applyAlignment="1" applyProtection="1">
      <alignment horizontal="justify" vertical="center" wrapText="1"/>
      <protection locked="0"/>
    </xf>
    <xf numFmtId="0" fontId="39" fillId="0" borderId="48" xfId="0" applyFont="1" applyBorder="1" applyAlignment="1" applyProtection="1">
      <alignment horizontal="justify" vertical="center" wrapText="1"/>
      <protection locked="0"/>
    </xf>
    <xf numFmtId="0" fontId="14" fillId="0" borderId="48" xfId="0" applyFont="1" applyBorder="1" applyAlignment="1" applyProtection="1">
      <alignment horizontal="justify" vertical="top" wrapText="1"/>
      <protection locked="0"/>
    </xf>
    <xf numFmtId="0" fontId="41" fillId="0" borderId="4" xfId="0" applyFont="1" applyBorder="1" applyAlignment="1" applyProtection="1">
      <alignment horizontal="center" vertical="top" wrapText="1"/>
      <protection locked="0"/>
    </xf>
    <xf numFmtId="0" fontId="10" fillId="0" borderId="4" xfId="0" applyFont="1" applyBorder="1" applyAlignment="1" applyProtection="1">
      <alignment horizontal="justify" vertical="center" wrapText="1"/>
      <protection locked="0"/>
    </xf>
    <xf numFmtId="0" fontId="10" fillId="0" borderId="48" xfId="0" applyFont="1" applyBorder="1" applyAlignment="1" applyProtection="1">
      <alignment horizontal="justify" vertical="center" wrapText="1"/>
      <protection locked="0"/>
    </xf>
    <xf numFmtId="0" fontId="18" fillId="0" borderId="48" xfId="0" applyFont="1" applyBorder="1" applyAlignment="1" applyProtection="1">
      <alignment horizontal="center" vertical="center" wrapText="1"/>
      <protection locked="0"/>
    </xf>
    <xf numFmtId="0" fontId="1" fillId="0" borderId="4" xfId="0" applyFont="1" applyBorder="1" applyAlignment="1" applyProtection="1">
      <alignment horizontal="justify" vertical="center" wrapText="1"/>
      <protection locked="0"/>
    </xf>
    <xf numFmtId="0" fontId="1" fillId="0" borderId="48" xfId="0" applyFont="1" applyBorder="1" applyAlignment="1" applyProtection="1">
      <alignment horizontal="justify" vertical="center" wrapText="1"/>
      <protection locked="0"/>
    </xf>
    <xf numFmtId="0" fontId="0" fillId="0" borderId="48" xfId="0" applyBorder="1" applyAlignment="1">
      <alignment horizontal="justify" vertical="top" wrapText="1"/>
    </xf>
    <xf numFmtId="14" fontId="0" fillId="0" borderId="48" xfId="0" applyNumberFormat="1" applyBorder="1" applyAlignment="1">
      <alignment horizontal="justify" vertical="top" wrapText="1"/>
    </xf>
    <xf numFmtId="0" fontId="41" fillId="0" borderId="8" xfId="0" applyFont="1" applyBorder="1" applyAlignment="1" applyProtection="1">
      <alignment horizontal="justify" vertical="center" wrapText="1"/>
      <protection locked="0"/>
    </xf>
    <xf numFmtId="0" fontId="60" fillId="0" borderId="4" xfId="0" applyFont="1" applyBorder="1" applyAlignment="1">
      <alignment horizontal="justify" vertical="center" wrapText="1"/>
    </xf>
    <xf numFmtId="0" fontId="56" fillId="0" borderId="48" xfId="0" applyFont="1" applyBorder="1" applyAlignment="1">
      <alignment horizontal="justify" vertical="center" wrapText="1"/>
    </xf>
    <xf numFmtId="0" fontId="41" fillId="10" borderId="4" xfId="0" applyFont="1" applyFill="1" applyBorder="1" applyAlignment="1">
      <alignment horizontal="justify" vertical="center" wrapText="1"/>
    </xf>
    <xf numFmtId="0" fontId="41" fillId="10" borderId="48" xfId="0" applyFont="1" applyFill="1" applyBorder="1" applyAlignment="1" applyProtection="1">
      <alignment vertical="center" wrapText="1"/>
      <protection locked="0"/>
    </xf>
    <xf numFmtId="0" fontId="40" fillId="0" borderId="39" xfId="0" applyFont="1" applyBorder="1" applyAlignment="1" applyProtection="1">
      <alignment horizontal="justify" vertical="center"/>
      <protection locked="0"/>
    </xf>
    <xf numFmtId="0" fontId="14" fillId="0" borderId="49" xfId="0" applyFont="1" applyBorder="1" applyAlignment="1" applyProtection="1">
      <alignment horizontal="justify" vertical="center" wrapText="1"/>
      <protection locked="0"/>
    </xf>
    <xf numFmtId="0" fontId="0" fillId="0" borderId="4" xfId="0" applyBorder="1" applyAlignment="1" applyProtection="1">
      <alignment horizontal="justify" vertical="center" wrapText="1"/>
      <protection locked="0"/>
    </xf>
    <xf numFmtId="0" fontId="12" fillId="13" borderId="55" xfId="0" applyFont="1" applyFill="1" applyBorder="1" applyAlignment="1">
      <alignment horizontal="center" vertical="center" wrapText="1"/>
    </xf>
    <xf numFmtId="0" fontId="12" fillId="13" borderId="59" xfId="0" applyFont="1" applyFill="1" applyBorder="1" applyAlignment="1">
      <alignment horizontal="center" vertical="center" wrapText="1"/>
    </xf>
    <xf numFmtId="0" fontId="0" fillId="0" borderId="55" xfId="0" applyBorder="1"/>
    <xf numFmtId="0" fontId="1" fillId="9" borderId="48" xfId="0" applyFont="1" applyFill="1" applyBorder="1" applyAlignment="1" applyProtection="1">
      <alignment horizontal="justify" vertical="center" wrapText="1"/>
      <protection locked="0"/>
    </xf>
    <xf numFmtId="0" fontId="18" fillId="9" borderId="48" xfId="0" applyFont="1" applyFill="1" applyBorder="1" applyAlignment="1" applyProtection="1">
      <alignment vertical="center" wrapText="1"/>
      <protection locked="0"/>
    </xf>
    <xf numFmtId="0" fontId="1" fillId="9" borderId="48" xfId="0" applyFont="1" applyFill="1" applyBorder="1" applyAlignment="1" applyProtection="1">
      <alignment vertical="center" wrapText="1"/>
      <protection locked="0"/>
    </xf>
    <xf numFmtId="0" fontId="1" fillId="0" borderId="48" xfId="0" applyFont="1" applyBorder="1" applyProtection="1">
      <protection locked="0"/>
    </xf>
    <xf numFmtId="0" fontId="13" fillId="8" borderId="48" xfId="0" applyFont="1" applyFill="1" applyBorder="1" applyAlignment="1">
      <alignment horizontal="center" vertical="center" wrapText="1"/>
    </xf>
    <xf numFmtId="0" fontId="0" fillId="0" borderId="48" xfId="0" applyBorder="1" applyProtection="1">
      <protection locked="0"/>
    </xf>
    <xf numFmtId="0" fontId="0" fillId="0" borderId="48" xfId="0" applyBorder="1"/>
    <xf numFmtId="0" fontId="13" fillId="10" borderId="48" xfId="0" applyFont="1" applyFill="1" applyBorder="1" applyAlignment="1">
      <alignment horizontal="center" vertical="center" wrapText="1"/>
    </xf>
    <xf numFmtId="0" fontId="13" fillId="8" borderId="48" xfId="0" applyFont="1" applyFill="1" applyBorder="1" applyAlignment="1">
      <alignment vertical="center" wrapText="1"/>
    </xf>
    <xf numFmtId="0" fontId="20" fillId="10" borderId="45" xfId="0" applyFont="1" applyFill="1" applyBorder="1"/>
    <xf numFmtId="0" fontId="21" fillId="10" borderId="45" xfId="0" applyFont="1" applyFill="1" applyBorder="1" applyAlignment="1">
      <alignment wrapText="1"/>
    </xf>
    <xf numFmtId="0" fontId="22" fillId="10" borderId="45" xfId="0" applyFont="1" applyFill="1" applyBorder="1"/>
    <xf numFmtId="0" fontId="23" fillId="10" borderId="45" xfId="0" applyFont="1" applyFill="1" applyBorder="1" applyAlignment="1">
      <alignment wrapText="1"/>
    </xf>
    <xf numFmtId="0" fontId="24" fillId="10" borderId="45" xfId="0" applyFont="1" applyFill="1" applyBorder="1" applyAlignment="1">
      <alignment wrapText="1"/>
    </xf>
    <xf numFmtId="0" fontId="25" fillId="10" borderId="45" xfId="0" applyFont="1" applyFill="1" applyBorder="1" applyAlignment="1">
      <alignment wrapText="1"/>
    </xf>
    <xf numFmtId="0" fontId="0" fillId="10" borderId="45" xfId="0" applyFill="1" applyBorder="1" applyAlignment="1">
      <alignment wrapText="1"/>
    </xf>
    <xf numFmtId="0" fontId="0" fillId="10" borderId="47" xfId="0" applyFill="1" applyBorder="1" applyAlignment="1">
      <alignment wrapText="1"/>
    </xf>
    <xf numFmtId="0" fontId="0" fillId="10" borderId="48" xfId="0" applyFill="1" applyBorder="1" applyAlignment="1">
      <alignment wrapText="1"/>
    </xf>
    <xf numFmtId="0" fontId="0" fillId="0" borderId="61" xfId="0" applyBorder="1"/>
    <xf numFmtId="0" fontId="0" fillId="0" borderId="62" xfId="0" applyBorder="1"/>
    <xf numFmtId="0" fontId="0" fillId="14" borderId="62" xfId="0" applyFill="1" applyBorder="1"/>
    <xf numFmtId="0" fontId="33" fillId="21" borderId="48" xfId="0" applyFont="1" applyFill="1" applyBorder="1" applyAlignment="1" applyProtection="1">
      <alignment horizontal="center"/>
      <protection hidden="1"/>
    </xf>
    <xf numFmtId="0" fontId="34" fillId="0" borderId="45" xfId="0" applyFont="1" applyBorder="1" applyAlignment="1" applyProtection="1">
      <alignment horizontal="center" vertical="center"/>
      <protection hidden="1"/>
    </xf>
    <xf numFmtId="0" fontId="34" fillId="0" borderId="47" xfId="0" applyFont="1" applyBorder="1" applyAlignment="1" applyProtection="1">
      <alignment horizontal="center" vertical="center"/>
      <protection hidden="1"/>
    </xf>
    <xf numFmtId="0" fontId="34" fillId="0" borderId="48" xfId="0" applyFont="1" applyBorder="1" applyAlignment="1" applyProtection="1">
      <alignment horizontal="center" vertical="center"/>
      <protection hidden="1"/>
    </xf>
    <xf numFmtId="0" fontId="34" fillId="0" borderId="48" xfId="0" applyFont="1" applyBorder="1" applyAlignment="1" applyProtection="1">
      <alignment horizontal="center" vertical="center" wrapText="1"/>
      <protection hidden="1"/>
    </xf>
    <xf numFmtId="0" fontId="13" fillId="0" borderId="36" xfId="0" applyFont="1" applyBorder="1" applyAlignment="1">
      <alignment horizontal="center" vertical="center" wrapText="1"/>
    </xf>
    <xf numFmtId="0" fontId="39" fillId="0" borderId="36" xfId="0" applyFont="1" applyBorder="1" applyAlignment="1" applyProtection="1">
      <alignment horizontal="center" vertical="center" wrapText="1"/>
      <protection locked="0"/>
    </xf>
    <xf numFmtId="0" fontId="39" fillId="0" borderId="36" xfId="0" applyFont="1" applyBorder="1" applyAlignment="1" applyProtection="1">
      <alignment horizontal="justify" vertical="top" wrapText="1"/>
      <protection locked="0"/>
    </xf>
    <xf numFmtId="0" fontId="40" fillId="0" borderId="36" xfId="0" applyFont="1" applyBorder="1" applyAlignment="1" applyProtection="1">
      <alignment horizontal="justify" vertical="center"/>
      <protection locked="0"/>
    </xf>
    <xf numFmtId="0" fontId="41" fillId="0" borderId="36" xfId="0" applyFont="1" applyBorder="1" applyAlignment="1" applyProtection="1">
      <alignment horizontal="center" vertical="center" wrapText="1"/>
      <protection locked="0"/>
    </xf>
    <xf numFmtId="0" fontId="1" fillId="0" borderId="36" xfId="0" applyFont="1" applyBorder="1" applyAlignment="1" applyProtection="1">
      <alignment horizontal="center" vertical="center" wrapText="1"/>
      <protection locked="0"/>
    </xf>
    <xf numFmtId="0" fontId="1" fillId="0" borderId="36" xfId="0" applyFont="1" applyBorder="1" applyAlignment="1">
      <alignment horizontal="center" vertical="center" wrapText="1"/>
    </xf>
    <xf numFmtId="0" fontId="13" fillId="0" borderId="36" xfId="0" applyFont="1" applyBorder="1" applyAlignment="1" applyProtection="1">
      <alignment horizontal="center" vertical="center" wrapText="1"/>
      <protection locked="0"/>
    </xf>
    <xf numFmtId="0" fontId="0" fillId="0" borderId="36" xfId="0" applyBorder="1" applyAlignment="1">
      <alignment vertical="center" wrapText="1"/>
    </xf>
    <xf numFmtId="0" fontId="39" fillId="0" borderId="36" xfId="0" applyFont="1" applyBorder="1" applyAlignment="1" applyProtection="1">
      <alignment vertical="center" wrapText="1"/>
      <protection locked="0"/>
    </xf>
    <xf numFmtId="0" fontId="14" fillId="0" borderId="36" xfId="0" applyFont="1" applyBorder="1" applyAlignment="1" applyProtection="1">
      <alignment horizontal="justify" vertical="center"/>
      <protection locked="0"/>
    </xf>
    <xf numFmtId="14" fontId="0" fillId="0" borderId="36" xfId="0" applyNumberFormat="1" applyBorder="1" applyAlignment="1">
      <alignment vertical="center" wrapText="1"/>
    </xf>
    <xf numFmtId="0" fontId="40" fillId="0" borderId="36" xfId="0" applyFont="1" applyBorder="1" applyAlignment="1" applyProtection="1">
      <alignment horizontal="justify" vertical="top" wrapText="1"/>
      <protection locked="0"/>
    </xf>
    <xf numFmtId="0" fontId="51" fillId="0" borderId="36" xfId="0" applyFont="1" applyBorder="1" applyAlignment="1" applyProtection="1">
      <alignment horizontal="justify" vertical="top" wrapText="1"/>
      <protection locked="0"/>
    </xf>
    <xf numFmtId="0" fontId="13" fillId="0" borderId="36" xfId="0" applyFont="1" applyBorder="1" applyAlignment="1">
      <alignment vertical="center" wrapText="1"/>
    </xf>
    <xf numFmtId="0" fontId="39" fillId="0" borderId="36" xfId="0" applyFont="1" applyBorder="1" applyAlignment="1" applyProtection="1">
      <alignment horizontal="justify" vertical="center" wrapText="1"/>
      <protection locked="0"/>
    </xf>
    <xf numFmtId="0" fontId="39" fillId="0" borderId="36" xfId="0" applyFont="1" applyBorder="1" applyAlignment="1" applyProtection="1">
      <alignment horizontal="justify" wrapText="1"/>
      <protection locked="0"/>
    </xf>
    <xf numFmtId="0" fontId="0" fillId="0" borderId="36" xfId="0" applyBorder="1" applyAlignment="1">
      <alignment horizontal="center" vertical="center" wrapText="1"/>
    </xf>
    <xf numFmtId="0" fontId="51" fillId="0" borderId="36" xfId="0" applyFont="1" applyBorder="1" applyAlignment="1" applyProtection="1">
      <alignment horizontal="justify" vertical="center" wrapText="1"/>
      <protection locked="0"/>
    </xf>
    <xf numFmtId="0" fontId="0" fillId="0" borderId="36" xfId="0" applyBorder="1" applyAlignment="1">
      <alignment horizontal="justify" vertical="center" wrapText="1"/>
    </xf>
    <xf numFmtId="0" fontId="14" fillId="0" borderId="36" xfId="0" applyFont="1" applyBorder="1" applyAlignment="1" applyProtection="1">
      <alignment horizontal="justify" vertical="center" wrapText="1"/>
      <protection locked="0"/>
    </xf>
    <xf numFmtId="0" fontId="1" fillId="0" borderId="36" xfId="0" applyFont="1" applyBorder="1" applyAlignment="1" applyProtection="1">
      <alignment vertical="center" wrapText="1"/>
      <protection locked="0"/>
    </xf>
    <xf numFmtId="14" fontId="0" fillId="0" borderId="36" xfId="0" applyNumberFormat="1" applyBorder="1" applyAlignment="1">
      <alignment horizontal="center" vertical="center" wrapText="1"/>
    </xf>
    <xf numFmtId="0" fontId="41" fillId="0" borderId="36" xfId="0" applyFont="1" applyBorder="1" applyAlignment="1" applyProtection="1">
      <alignment vertical="center" wrapText="1"/>
      <protection locked="0"/>
    </xf>
    <xf numFmtId="0" fontId="14" fillId="0" borderId="36" xfId="0" applyFont="1" applyBorder="1" applyAlignment="1" applyProtection="1">
      <alignment horizontal="justify" vertical="top" wrapText="1"/>
      <protection locked="0"/>
    </xf>
    <xf numFmtId="0" fontId="41" fillId="0" borderId="36" xfId="0" applyFont="1" applyBorder="1" applyAlignment="1" applyProtection="1">
      <alignment horizontal="center" vertical="top" wrapText="1"/>
      <protection locked="0"/>
    </xf>
    <xf numFmtId="0" fontId="1" fillId="0" borderId="36" xfId="0" applyFont="1" applyBorder="1" applyAlignment="1" applyProtection="1">
      <alignment horizontal="center" vertical="top" wrapText="1"/>
      <protection locked="0"/>
    </xf>
    <xf numFmtId="0" fontId="0" fillId="0" borderId="36" xfId="0" applyBorder="1" applyAlignment="1">
      <alignment horizontal="justify" vertical="top" wrapText="1"/>
    </xf>
    <xf numFmtId="14" fontId="0" fillId="0" borderId="36" xfId="0" applyNumberFormat="1" applyBorder="1" applyAlignment="1">
      <alignment horizontal="justify" vertical="top" wrapText="1"/>
    </xf>
    <xf numFmtId="0" fontId="39" fillId="0" borderId="36" xfId="0" applyFont="1" applyBorder="1" applyAlignment="1" applyProtection="1">
      <alignment wrapText="1"/>
      <protection locked="0"/>
    </xf>
    <xf numFmtId="0" fontId="56" fillId="0" borderId="36" xfId="0" applyFont="1" applyBorder="1" applyAlignment="1">
      <alignment horizontal="justify" vertical="center" wrapText="1"/>
    </xf>
    <xf numFmtId="0" fontId="60" fillId="0" borderId="36" xfId="0" applyFont="1" applyBorder="1" applyAlignment="1">
      <alignment horizontal="justify" vertical="center" wrapText="1"/>
    </xf>
    <xf numFmtId="0" fontId="41" fillId="0" borderId="36" xfId="0" applyFont="1" applyBorder="1" applyAlignment="1" applyProtection="1">
      <alignment horizontal="justify" vertical="center" wrapText="1"/>
      <protection locked="0"/>
    </xf>
    <xf numFmtId="0" fontId="41" fillId="10" borderId="36" xfId="0" applyFont="1" applyFill="1" applyBorder="1" applyAlignment="1" applyProtection="1">
      <alignment vertical="center" wrapText="1"/>
      <protection locked="0"/>
    </xf>
    <xf numFmtId="0" fontId="41" fillId="10" borderId="36" xfId="0" applyFont="1" applyFill="1" applyBorder="1" applyAlignment="1">
      <alignment horizontal="justify" vertical="center" wrapText="1"/>
    </xf>
    <xf numFmtId="14" fontId="0" fillId="0" borderId="36" xfId="0" applyNumberFormat="1" applyBorder="1" applyAlignment="1">
      <alignment vertical="center"/>
    </xf>
    <xf numFmtId="0" fontId="10" fillId="0" borderId="36" xfId="0" applyFont="1" applyBorder="1" applyAlignment="1" applyProtection="1">
      <alignment horizontal="justify" vertical="center" wrapText="1"/>
      <protection locked="0"/>
    </xf>
    <xf numFmtId="0" fontId="10" fillId="0" borderId="36" xfId="0" applyFont="1" applyBorder="1" applyAlignment="1" applyProtection="1">
      <alignment vertical="center" wrapText="1"/>
      <protection locked="0"/>
    </xf>
    <xf numFmtId="0" fontId="0" fillId="0" borderId="36" xfId="0" applyBorder="1" applyAlignment="1" applyProtection="1">
      <alignment vertical="center" wrapText="1"/>
      <protection locked="0"/>
    </xf>
    <xf numFmtId="0" fontId="18" fillId="0" borderId="36" xfId="0" applyFont="1" applyBorder="1" applyAlignment="1" applyProtection="1">
      <alignment horizontal="center" vertical="center" wrapText="1"/>
      <protection locked="0"/>
    </xf>
    <xf numFmtId="0" fontId="14" fillId="0" borderId="36" xfId="0" applyFont="1" applyBorder="1" applyAlignment="1" applyProtection="1">
      <alignment vertical="center" wrapText="1"/>
      <protection locked="0"/>
    </xf>
    <xf numFmtId="0" fontId="1" fillId="0" borderId="36" xfId="0" applyFont="1" applyBorder="1" applyAlignment="1" applyProtection="1">
      <alignment horizontal="justify" vertical="center" wrapText="1"/>
      <protection locked="0"/>
    </xf>
    <xf numFmtId="0" fontId="19" fillId="0" borderId="36" xfId="0" applyFont="1" applyBorder="1"/>
    <xf numFmtId="0" fontId="19" fillId="23" borderId="36" xfId="0" applyFont="1" applyFill="1" applyBorder="1" applyAlignment="1">
      <alignment wrapText="1"/>
    </xf>
    <xf numFmtId="0" fontId="19" fillId="0" borderId="36" xfId="0" applyFont="1" applyBorder="1" applyAlignment="1">
      <alignment wrapText="1"/>
    </xf>
    <xf numFmtId="0" fontId="19" fillId="22" borderId="36" xfId="0" applyFont="1" applyFill="1" applyBorder="1" applyAlignment="1">
      <alignment wrapText="1"/>
    </xf>
    <xf numFmtId="0" fontId="0" fillId="0" borderId="36" xfId="0" applyBorder="1"/>
    <xf numFmtId="0" fontId="1" fillId="9" borderId="36" xfId="0" applyFont="1" applyFill="1" applyBorder="1" applyAlignment="1" applyProtection="1">
      <alignment horizontal="justify" vertical="center" wrapText="1"/>
      <protection locked="0"/>
    </xf>
    <xf numFmtId="0" fontId="18" fillId="9" borderId="36" xfId="0" applyFont="1" applyFill="1" applyBorder="1" applyAlignment="1" applyProtection="1">
      <alignment vertical="center" wrapText="1"/>
      <protection locked="0"/>
    </xf>
    <xf numFmtId="0" fontId="1" fillId="9" borderId="36" xfId="0" applyFont="1" applyFill="1" applyBorder="1" applyAlignment="1" applyProtection="1">
      <alignment vertical="center" wrapText="1"/>
      <protection locked="0"/>
    </xf>
    <xf numFmtId="0" fontId="13" fillId="8" borderId="36" xfId="0" applyFont="1" applyFill="1" applyBorder="1" applyAlignment="1">
      <alignment horizontal="center" vertical="center" wrapText="1"/>
    </xf>
    <xf numFmtId="0" fontId="0" fillId="0" borderId="36" xfId="0" applyBorder="1" applyProtection="1">
      <protection locked="0"/>
    </xf>
    <xf numFmtId="0" fontId="13" fillId="10" borderId="36" xfId="0" applyFont="1" applyFill="1" applyBorder="1" applyAlignment="1">
      <alignment horizontal="center" vertical="center" wrapText="1"/>
    </xf>
    <xf numFmtId="0" fontId="13" fillId="8" borderId="36" xfId="0" applyFont="1" applyFill="1" applyBorder="1" applyAlignment="1">
      <alignment vertical="center" wrapText="1"/>
    </xf>
    <xf numFmtId="0" fontId="1" fillId="0" borderId="36" xfId="0" applyFont="1" applyBorder="1" applyProtection="1">
      <protection locked="0"/>
    </xf>
    <xf numFmtId="0" fontId="20" fillId="10" borderId="36" xfId="0" applyFont="1" applyFill="1" applyBorder="1"/>
    <xf numFmtId="0" fontId="21" fillId="10" borderId="36" xfId="0" applyFont="1" applyFill="1" applyBorder="1" applyAlignment="1">
      <alignment wrapText="1"/>
    </xf>
    <xf numFmtId="0" fontId="1" fillId="10" borderId="36" xfId="0" applyFont="1" applyFill="1" applyBorder="1" applyAlignment="1" applyProtection="1">
      <alignment vertical="center" wrapText="1"/>
      <protection locked="0"/>
    </xf>
    <xf numFmtId="0" fontId="22" fillId="10" borderId="36" xfId="0" applyFont="1" applyFill="1" applyBorder="1"/>
    <xf numFmtId="0" fontId="12" fillId="22" borderId="36" xfId="0" applyFont="1" applyFill="1" applyBorder="1" applyAlignment="1" applyProtection="1">
      <alignment horizontal="center" vertical="center" wrapText="1"/>
      <protection locked="0"/>
    </xf>
    <xf numFmtId="0" fontId="23" fillId="10" borderId="36" xfId="0" applyFont="1" applyFill="1" applyBorder="1" applyAlignment="1">
      <alignment wrapText="1"/>
    </xf>
    <xf numFmtId="0" fontId="24" fillId="10" borderId="36" xfId="0" applyFont="1" applyFill="1" applyBorder="1" applyAlignment="1">
      <alignment wrapText="1"/>
    </xf>
    <xf numFmtId="0" fontId="25" fillId="10" borderId="36" xfId="0" applyFont="1" applyFill="1" applyBorder="1" applyAlignment="1">
      <alignment wrapText="1"/>
    </xf>
    <xf numFmtId="0" fontId="0" fillId="10" borderId="36" xfId="0" applyFill="1" applyBorder="1" applyAlignment="1">
      <alignment wrapText="1"/>
    </xf>
    <xf numFmtId="0" fontId="0" fillId="14" borderId="36" xfId="0" applyFill="1" applyBorder="1"/>
    <xf numFmtId="0" fontId="34" fillId="0" borderId="36" xfId="0" applyFont="1" applyBorder="1" applyAlignment="1" applyProtection="1">
      <alignment horizontal="center" vertical="center"/>
      <protection hidden="1"/>
    </xf>
    <xf numFmtId="0" fontId="34" fillId="0" borderId="36" xfId="0" applyFont="1" applyBorder="1" applyAlignment="1" applyProtection="1">
      <alignment horizontal="center" vertical="center" wrapText="1"/>
      <protection hidden="1"/>
    </xf>
    <xf numFmtId="0" fontId="1" fillId="0" borderId="8" xfId="0" applyFont="1" applyBorder="1" applyAlignment="1">
      <alignment horizontal="justify" vertical="center" wrapText="1"/>
    </xf>
    <xf numFmtId="0" fontId="1" fillId="0" borderId="8" xfId="0" applyFont="1" applyBorder="1" applyAlignment="1" applyProtection="1">
      <alignment horizontal="justify" vertical="center" wrapText="1"/>
      <protection locked="0"/>
    </xf>
    <xf numFmtId="0" fontId="69" fillId="14" borderId="39" xfId="0" applyFont="1" applyFill="1" applyBorder="1" applyAlignment="1">
      <alignment horizontal="center" vertical="center" wrapText="1"/>
    </xf>
    <xf numFmtId="0" fontId="3" fillId="0" borderId="64" xfId="3" applyBorder="1"/>
    <xf numFmtId="0" fontId="8" fillId="6" borderId="65" xfId="3" applyFont="1" applyFill="1" applyBorder="1" applyAlignment="1">
      <alignment horizontal="center" vertical="center"/>
    </xf>
    <xf numFmtId="0" fontId="6" fillId="0" borderId="66" xfId="3" applyFont="1" applyBorder="1"/>
    <xf numFmtId="0" fontId="6" fillId="0" borderId="64" xfId="3" applyFont="1" applyBorder="1"/>
    <xf numFmtId="0" fontId="8" fillId="7" borderId="65" xfId="3" applyFont="1" applyFill="1" applyBorder="1" applyAlignment="1">
      <alignment horizontal="center" vertical="center"/>
    </xf>
    <xf numFmtId="0" fontId="8" fillId="4" borderId="65" xfId="3" applyFont="1" applyFill="1" applyBorder="1" applyAlignment="1">
      <alignment horizontal="center" vertical="center"/>
    </xf>
    <xf numFmtId="0" fontId="8" fillId="0" borderId="67" xfId="3" applyFont="1" applyBorder="1"/>
    <xf numFmtId="0" fontId="8" fillId="3" borderId="65" xfId="3" applyFont="1" applyFill="1" applyBorder="1" applyAlignment="1">
      <alignment horizontal="center" vertical="center"/>
    </xf>
    <xf numFmtId="0" fontId="3" fillId="0" borderId="68" xfId="3" applyBorder="1"/>
    <xf numFmtId="0" fontId="3" fillId="0" borderId="68" xfId="3" applyBorder="1" applyAlignment="1">
      <alignment horizontal="center" vertical="center"/>
    </xf>
    <xf numFmtId="0" fontId="10" fillId="0" borderId="8" xfId="0" applyFont="1" applyBorder="1" applyAlignment="1" applyProtection="1">
      <alignment horizontal="justify" vertical="center" wrapText="1"/>
      <protection locked="0"/>
    </xf>
    <xf numFmtId="0" fontId="0" fillId="0" borderId="8" xfId="0" applyBorder="1" applyAlignment="1" applyProtection="1">
      <alignment horizontal="justify" vertical="top" wrapText="1"/>
      <protection locked="0"/>
    </xf>
    <xf numFmtId="14" fontId="0" fillId="0" borderId="8" xfId="0" applyNumberFormat="1" applyBorder="1" applyAlignment="1">
      <alignment horizontal="justify" vertical="top"/>
    </xf>
    <xf numFmtId="0" fontId="10" fillId="0" borderId="69" xfId="0" applyFont="1" applyBorder="1" applyAlignment="1" applyProtection="1">
      <alignment horizontal="justify" vertical="center" wrapText="1"/>
      <protection locked="0"/>
    </xf>
    <xf numFmtId="0" fontId="18" fillId="0" borderId="69" xfId="0" applyFont="1" applyBorder="1" applyAlignment="1" applyProtection="1">
      <alignment horizontal="center" vertical="center" wrapText="1"/>
      <protection locked="0"/>
    </xf>
    <xf numFmtId="0" fontId="0" fillId="0" borderId="69" xfId="0" applyBorder="1" applyAlignment="1" applyProtection="1">
      <alignment horizontal="justify" vertical="center" wrapText="1"/>
      <protection locked="0"/>
    </xf>
    <xf numFmtId="0" fontId="14" fillId="0" borderId="69" xfId="0" applyFont="1" applyBorder="1" applyAlignment="1" applyProtection="1">
      <alignment vertical="center" wrapText="1"/>
      <protection locked="0"/>
    </xf>
    <xf numFmtId="0" fontId="1" fillId="0" borderId="69" xfId="0" applyFont="1" applyBorder="1" applyAlignment="1" applyProtection="1">
      <alignment vertical="center" wrapText="1"/>
      <protection locked="0"/>
    </xf>
    <xf numFmtId="0" fontId="1" fillId="0" borderId="69" xfId="0" applyFont="1" applyBorder="1" applyAlignment="1">
      <alignment horizontal="center" vertical="center" wrapText="1"/>
    </xf>
    <xf numFmtId="0" fontId="1" fillId="0" borderId="69" xfId="0" applyFont="1" applyBorder="1" applyAlignment="1" applyProtection="1">
      <alignment horizontal="center" vertical="center" wrapText="1"/>
      <protection locked="0"/>
    </xf>
    <xf numFmtId="0" fontId="13" fillId="0" borderId="69" xfId="0" applyFont="1" applyBorder="1" applyAlignment="1">
      <alignment vertical="center" wrapText="1"/>
    </xf>
    <xf numFmtId="0" fontId="13" fillId="0" borderId="69" xfId="0" applyFont="1" applyBorder="1" applyAlignment="1">
      <alignment horizontal="center" vertical="center" wrapText="1"/>
    </xf>
    <xf numFmtId="0" fontId="13" fillId="0" borderId="69" xfId="0" applyFont="1" applyBorder="1" applyAlignment="1" applyProtection="1">
      <alignment horizontal="center" vertical="center" wrapText="1"/>
      <protection locked="0"/>
    </xf>
    <xf numFmtId="0" fontId="0" fillId="0" borderId="69" xfId="0" applyBorder="1" applyAlignment="1">
      <alignment horizontal="justify" vertical="top" wrapText="1"/>
    </xf>
    <xf numFmtId="14" fontId="0" fillId="0" borderId="69" xfId="0" applyNumberFormat="1" applyBorder="1" applyAlignment="1">
      <alignment horizontal="justify" vertical="top" wrapText="1"/>
    </xf>
    <xf numFmtId="0" fontId="61" fillId="0" borderId="69" xfId="0" applyFont="1" applyBorder="1" applyAlignment="1" applyProtection="1">
      <alignment horizontal="justify" vertical="top" wrapText="1"/>
      <protection locked="0"/>
    </xf>
    <xf numFmtId="0" fontId="0" fillId="0" borderId="69" xfId="0" applyBorder="1" applyAlignment="1">
      <alignment vertical="center" wrapText="1"/>
    </xf>
    <xf numFmtId="0" fontId="0" fillId="0" borderId="69" xfId="0" applyBorder="1" applyAlignment="1" applyProtection="1">
      <alignment horizontal="justify" vertical="top" wrapText="1"/>
      <protection locked="0"/>
    </xf>
    <xf numFmtId="0" fontId="13" fillId="0" borderId="69" xfId="0" applyFont="1" applyBorder="1" applyAlignment="1" applyProtection="1">
      <alignment vertical="center" wrapText="1"/>
      <protection locked="0"/>
    </xf>
    <xf numFmtId="14" fontId="0" fillId="0" borderId="69" xfId="0" applyNumberFormat="1" applyBorder="1" applyAlignment="1">
      <alignment vertical="center" wrapText="1"/>
    </xf>
    <xf numFmtId="0" fontId="10" fillId="0" borderId="72" xfId="0" applyFont="1" applyBorder="1" applyAlignment="1" applyProtection="1">
      <alignment horizontal="justify" vertical="center" wrapText="1"/>
      <protection locked="0"/>
    </xf>
    <xf numFmtId="0" fontId="18" fillId="0" borderId="72" xfId="0" applyFont="1" applyBorder="1" applyAlignment="1" applyProtection="1">
      <alignment horizontal="center" vertical="center" wrapText="1"/>
      <protection locked="0"/>
    </xf>
    <xf numFmtId="0" fontId="0" fillId="0" borderId="72" xfId="0" applyBorder="1" applyAlignment="1" applyProtection="1">
      <alignment horizontal="justify" vertical="top" wrapText="1"/>
      <protection locked="0"/>
    </xf>
    <xf numFmtId="0" fontId="14" fillId="0" borderId="72" xfId="0" applyFont="1" applyBorder="1" applyAlignment="1" applyProtection="1">
      <alignment vertical="center" wrapText="1"/>
      <protection locked="0"/>
    </xf>
    <xf numFmtId="0" fontId="1" fillId="0" borderId="72" xfId="0" applyFont="1" applyBorder="1" applyAlignment="1" applyProtection="1">
      <alignment vertical="center" wrapText="1"/>
      <protection locked="0"/>
    </xf>
    <xf numFmtId="0" fontId="1" fillId="0" borderId="72" xfId="0" applyFont="1" applyBorder="1" applyAlignment="1">
      <alignment horizontal="center" vertical="center" wrapText="1"/>
    </xf>
    <xf numFmtId="0" fontId="13" fillId="0" borderId="72" xfId="0" applyFont="1" applyBorder="1" applyAlignment="1">
      <alignment vertical="center" wrapText="1"/>
    </xf>
    <xf numFmtId="0" fontId="13" fillId="0" borderId="72" xfId="0" applyFont="1" applyBorder="1" applyAlignment="1" applyProtection="1">
      <alignment vertical="center" wrapText="1"/>
      <protection locked="0"/>
    </xf>
    <xf numFmtId="0" fontId="0" fillId="0" borderId="72" xfId="0" applyBorder="1" applyAlignment="1">
      <alignment vertical="center" wrapText="1"/>
    </xf>
    <xf numFmtId="14" fontId="0" fillId="0" borderId="72" xfId="0" applyNumberFormat="1" applyBorder="1" applyAlignment="1">
      <alignment vertical="center" wrapText="1"/>
    </xf>
    <xf numFmtId="0" fontId="0" fillId="0" borderId="72" xfId="0" applyBorder="1" applyAlignment="1">
      <alignment horizontal="justify" vertical="top" wrapText="1"/>
    </xf>
    <xf numFmtId="0" fontId="0" fillId="0" borderId="8" xfId="0" applyBorder="1" applyAlignment="1" applyProtection="1">
      <alignment horizontal="justify" vertical="center" wrapText="1"/>
      <protection locked="0"/>
    </xf>
    <xf numFmtId="0" fontId="61" fillId="0" borderId="8" xfId="0" applyFont="1" applyBorder="1" applyAlignment="1" applyProtection="1">
      <alignment horizontal="justify" vertical="top" wrapText="1"/>
      <protection locked="0"/>
    </xf>
    <xf numFmtId="0" fontId="1" fillId="0" borderId="69" xfId="0" applyFont="1" applyBorder="1" applyAlignment="1" applyProtection="1">
      <alignment horizontal="justify" vertical="center" wrapText="1"/>
      <protection locked="0"/>
    </xf>
    <xf numFmtId="14" fontId="1" fillId="0" borderId="69" xfId="0" applyNumberFormat="1" applyFont="1" applyBorder="1" applyAlignment="1" applyProtection="1">
      <alignment horizontal="justify" vertical="center" wrapText="1"/>
      <protection locked="0"/>
    </xf>
    <xf numFmtId="0" fontId="1" fillId="0" borderId="69" xfId="0" applyFont="1" applyBorder="1" applyAlignment="1" applyProtection="1">
      <alignment horizontal="justify" vertical="top" wrapText="1"/>
      <protection locked="0"/>
    </xf>
    <xf numFmtId="0" fontId="54" fillId="0" borderId="8" xfId="0" applyFont="1" applyBorder="1" applyAlignment="1" applyProtection="1">
      <alignment horizontal="justify" vertical="top" wrapText="1"/>
      <protection locked="0"/>
    </xf>
    <xf numFmtId="14" fontId="1" fillId="0" borderId="8" xfId="0" applyNumberFormat="1" applyFont="1" applyBorder="1" applyAlignment="1" applyProtection="1">
      <alignment horizontal="justify" vertical="center" wrapText="1"/>
      <protection locked="0"/>
    </xf>
    <xf numFmtId="0" fontId="61" fillId="0" borderId="8" xfId="0" applyFont="1" applyBorder="1" applyAlignment="1" applyProtection="1">
      <alignment horizontal="left" vertical="top" wrapText="1"/>
      <protection locked="0"/>
    </xf>
    <xf numFmtId="0" fontId="14" fillId="0" borderId="69" xfId="0" applyFont="1" applyBorder="1" applyAlignment="1" applyProtection="1">
      <alignment horizontal="justify" vertical="top" wrapText="1"/>
      <protection locked="0"/>
    </xf>
    <xf numFmtId="14" fontId="1" fillId="0" borderId="69" xfId="0" applyNumberFormat="1" applyFont="1" applyBorder="1" applyAlignment="1" applyProtection="1">
      <alignment horizontal="center" vertical="center" wrapText="1"/>
      <protection locked="0"/>
    </xf>
    <xf numFmtId="0" fontId="0" fillId="0" borderId="69" xfId="0" applyBorder="1" applyAlignment="1">
      <alignment horizontal="justify" vertical="center" wrapText="1"/>
    </xf>
    <xf numFmtId="14" fontId="1" fillId="0" borderId="8" xfId="0" applyNumberFormat="1" applyFont="1" applyBorder="1" applyAlignment="1" applyProtection="1">
      <alignment horizontal="center" vertical="center" wrapText="1"/>
      <protection locked="0"/>
    </xf>
    <xf numFmtId="14" fontId="0" fillId="0" borderId="69" xfId="0" applyNumberFormat="1" applyBorder="1" applyAlignment="1">
      <alignment horizontal="center" vertical="center" wrapText="1"/>
    </xf>
    <xf numFmtId="14" fontId="0" fillId="0" borderId="69" xfId="0" applyNumberFormat="1" applyBorder="1" applyAlignment="1">
      <alignment horizontal="center" vertical="center"/>
    </xf>
    <xf numFmtId="0" fontId="67" fillId="0" borderId="69" xfId="0" applyFont="1" applyBorder="1" applyAlignment="1" applyProtection="1">
      <alignment horizontal="justify" vertical="center" wrapText="1"/>
      <protection locked="0"/>
    </xf>
    <xf numFmtId="0" fontId="68" fillId="0" borderId="69" xfId="0" applyFont="1" applyBorder="1" applyAlignment="1" applyProtection="1">
      <alignment horizontal="justify" vertical="center" wrapText="1"/>
      <protection locked="0"/>
    </xf>
    <xf numFmtId="0" fontId="68" fillId="0" borderId="69" xfId="0" applyFont="1" applyBorder="1" applyAlignment="1">
      <alignment horizontal="center" vertical="center" wrapText="1"/>
    </xf>
    <xf numFmtId="0" fontId="68" fillId="0" borderId="69" xfId="0" applyFont="1" applyBorder="1" applyAlignment="1" applyProtection="1">
      <alignment vertical="center" wrapText="1"/>
      <protection locked="0"/>
    </xf>
    <xf numFmtId="0" fontId="69" fillId="0" borderId="69" xfId="0" applyFont="1" applyBorder="1" applyAlignment="1">
      <alignment vertical="center" wrapText="1"/>
    </xf>
    <xf numFmtId="0" fontId="0" fillId="0" borderId="69" xfId="0" applyBorder="1" applyAlignment="1">
      <alignment horizontal="center" vertical="center" wrapText="1"/>
    </xf>
    <xf numFmtId="0" fontId="1" fillId="0" borderId="72" xfId="0" applyFont="1" applyBorder="1" applyAlignment="1" applyProtection="1">
      <alignment horizontal="justify" vertical="center" wrapText="1"/>
      <protection locked="0"/>
    </xf>
    <xf numFmtId="0" fontId="1" fillId="0" borderId="72" xfId="0" applyFont="1" applyBorder="1" applyAlignment="1" applyProtection="1">
      <alignment horizontal="center" vertical="center" wrapText="1"/>
      <protection locked="0"/>
    </xf>
    <xf numFmtId="0" fontId="0" fillId="0" borderId="72" xfId="0" applyBorder="1" applyAlignment="1">
      <alignment horizontal="center" vertical="center" wrapText="1"/>
    </xf>
    <xf numFmtId="0" fontId="67" fillId="0" borderId="69" xfId="0" applyFont="1" applyBorder="1" applyAlignment="1" applyProtection="1">
      <alignment vertical="center" wrapText="1"/>
      <protection locked="0"/>
    </xf>
    <xf numFmtId="0" fontId="0" fillId="0" borderId="69" xfId="0" applyBorder="1" applyAlignment="1" applyProtection="1">
      <alignment vertical="center" wrapText="1"/>
      <protection locked="0"/>
    </xf>
    <xf numFmtId="0" fontId="73" fillId="0" borderId="69" xfId="0" applyFont="1" applyBorder="1" applyAlignment="1" applyProtection="1">
      <alignment vertical="center" wrapText="1"/>
      <protection locked="0"/>
    </xf>
    <xf numFmtId="0" fontId="10" fillId="0" borderId="69" xfId="0" applyFont="1" applyBorder="1" applyAlignment="1" applyProtection="1">
      <alignment vertical="center" wrapText="1"/>
      <protection locked="0"/>
    </xf>
    <xf numFmtId="0" fontId="10" fillId="0" borderId="72" xfId="0" applyFont="1" applyBorder="1" applyAlignment="1" applyProtection="1">
      <alignment vertical="center" wrapText="1"/>
      <protection locked="0"/>
    </xf>
    <xf numFmtId="0" fontId="0" fillId="0" borderId="72" xfId="0" applyBorder="1" applyAlignment="1" applyProtection="1">
      <alignment vertical="center" wrapText="1"/>
      <protection locked="0"/>
    </xf>
    <xf numFmtId="14" fontId="0" fillId="0" borderId="69" xfId="0" applyNumberFormat="1" applyBorder="1" applyAlignment="1">
      <alignment vertical="center"/>
    </xf>
    <xf numFmtId="0" fontId="0" fillId="0" borderId="69" xfId="0" applyBorder="1" applyAlignment="1">
      <alignment horizontal="center"/>
    </xf>
    <xf numFmtId="0" fontId="75" fillId="0" borderId="69" xfId="0" applyFont="1" applyBorder="1" applyAlignment="1" applyProtection="1">
      <alignment horizontal="center" vertical="center" wrapText="1"/>
      <protection locked="0"/>
    </xf>
    <xf numFmtId="0" fontId="0" fillId="0" borderId="69" xfId="0" applyBorder="1" applyAlignment="1">
      <alignment vertical="top" wrapText="1"/>
    </xf>
    <xf numFmtId="0" fontId="0" fillId="0" borderId="72" xfId="0" applyBorder="1" applyAlignment="1">
      <alignment vertical="top" wrapText="1"/>
    </xf>
    <xf numFmtId="0" fontId="0" fillId="0" borderId="72" xfId="0" applyBorder="1" applyAlignment="1">
      <alignment horizontal="center"/>
    </xf>
    <xf numFmtId="0" fontId="72" fillId="0" borderId="8" xfId="0" applyFont="1" applyBorder="1" applyAlignment="1" applyProtection="1">
      <alignment vertical="top" wrapText="1"/>
      <protection locked="0"/>
    </xf>
    <xf numFmtId="0" fontId="64" fillId="0" borderId="8" xfId="7" applyBorder="1" applyAlignment="1">
      <alignment vertical="top" wrapText="1"/>
    </xf>
    <xf numFmtId="0" fontId="72" fillId="0" borderId="69" xfId="0" applyFont="1" applyBorder="1" applyAlignment="1" applyProtection="1">
      <alignment horizontal="justify" vertical="center" wrapText="1"/>
      <protection locked="0"/>
    </xf>
    <xf numFmtId="0" fontId="14" fillId="0" borderId="69" xfId="0" applyFont="1" applyBorder="1" applyAlignment="1" applyProtection="1">
      <alignment horizontal="justify" vertical="center" wrapText="1"/>
      <protection locked="0"/>
    </xf>
    <xf numFmtId="0" fontId="56" fillId="0" borderId="69" xfId="0" applyFont="1" applyBorder="1" applyAlignment="1">
      <alignment horizontal="justify" vertical="center" wrapText="1"/>
    </xf>
    <xf numFmtId="0" fontId="1" fillId="0" borderId="69" xfId="0" applyFont="1" applyBorder="1" applyAlignment="1" applyProtection="1">
      <alignment horizontal="center" vertical="center"/>
      <protection locked="0"/>
    </xf>
    <xf numFmtId="0" fontId="72" fillId="0" borderId="8" xfId="0" applyFont="1" applyBorder="1" applyAlignment="1" applyProtection="1">
      <alignment horizontal="justify" vertical="center" wrapText="1"/>
      <protection locked="0"/>
    </xf>
    <xf numFmtId="0" fontId="73" fillId="0" borderId="8" xfId="0" applyFont="1" applyBorder="1" applyAlignment="1" applyProtection="1">
      <alignment horizontal="justify" vertical="center" wrapText="1"/>
      <protection locked="0"/>
    </xf>
    <xf numFmtId="0" fontId="60" fillId="0" borderId="8" xfId="0" applyFont="1" applyBorder="1" applyAlignment="1">
      <alignment horizontal="justify" vertical="center" wrapText="1"/>
    </xf>
    <xf numFmtId="0" fontId="14" fillId="0" borderId="72" xfId="0" applyFont="1" applyBorder="1" applyAlignment="1" applyProtection="1">
      <alignment horizontal="justify" vertical="top" wrapText="1"/>
      <protection locked="0"/>
    </xf>
    <xf numFmtId="0" fontId="13" fillId="0" borderId="72" xfId="0" applyFont="1" applyBorder="1" applyAlignment="1">
      <alignment horizontal="center" vertical="center" wrapText="1"/>
    </xf>
    <xf numFmtId="0" fontId="13" fillId="0" borderId="72" xfId="0" applyFont="1" applyBorder="1" applyAlignment="1" applyProtection="1">
      <alignment horizontal="center" vertical="center" wrapText="1"/>
      <protection locked="0"/>
    </xf>
    <xf numFmtId="0" fontId="76" fillId="0" borderId="69" xfId="0" applyFont="1" applyBorder="1" applyAlignment="1" applyProtection="1">
      <alignment vertical="center" wrapText="1"/>
      <protection locked="0"/>
    </xf>
    <xf numFmtId="0" fontId="77" fillId="0" borderId="69" xfId="0" applyFont="1" applyBorder="1" applyAlignment="1" applyProtection="1">
      <alignment horizontal="justify" vertical="center" wrapText="1"/>
      <protection locked="0"/>
    </xf>
    <xf numFmtId="0" fontId="78" fillId="10" borderId="69" xfId="0" applyFont="1" applyFill="1" applyBorder="1" applyAlignment="1">
      <alignment vertical="center" wrapText="1"/>
    </xf>
    <xf numFmtId="0" fontId="77" fillId="0" borderId="69" xfId="0" applyFont="1" applyBorder="1" applyAlignment="1">
      <alignment vertical="center" wrapText="1"/>
    </xf>
    <xf numFmtId="14" fontId="77" fillId="0" borderId="69" xfId="0" applyNumberFormat="1" applyFont="1" applyBorder="1" applyAlignment="1">
      <alignment vertical="center" wrapText="1"/>
    </xf>
    <xf numFmtId="14" fontId="77" fillId="0" borderId="69" xfId="0" applyNumberFormat="1" applyFont="1" applyBorder="1" applyAlignment="1">
      <alignment vertical="center"/>
    </xf>
    <xf numFmtId="0" fontId="77" fillId="0" borderId="69" xfId="0" applyFont="1" applyBorder="1" applyAlignment="1" applyProtection="1">
      <alignment vertical="center" wrapText="1"/>
      <protection locked="0"/>
    </xf>
    <xf numFmtId="0" fontId="14" fillId="0" borderId="72" xfId="0" applyFont="1" applyBorder="1" applyAlignment="1" applyProtection="1">
      <alignment horizontal="justify" vertical="center" wrapText="1"/>
      <protection locked="0"/>
    </xf>
    <xf numFmtId="0" fontId="76" fillId="0" borderId="8" xfId="0" applyFont="1" applyBorder="1" applyAlignment="1" applyProtection="1">
      <alignment vertical="center" wrapText="1"/>
      <protection locked="0"/>
    </xf>
    <xf numFmtId="0" fontId="77" fillId="0" borderId="8" xfId="0" applyFont="1" applyBorder="1" applyAlignment="1" applyProtection="1">
      <alignment horizontal="justify" vertical="center" wrapText="1"/>
      <protection locked="0"/>
    </xf>
    <xf numFmtId="0" fontId="1" fillId="0" borderId="69" xfId="0" applyFont="1" applyBorder="1" applyAlignment="1">
      <alignment horizontal="justify" vertical="center" wrapText="1"/>
    </xf>
    <xf numFmtId="0" fontId="10" fillId="0" borderId="69" xfId="0" applyFont="1" applyBorder="1" applyAlignment="1">
      <alignment horizontal="center" vertical="center" wrapText="1"/>
    </xf>
    <xf numFmtId="14" fontId="10" fillId="0" borderId="69" xfId="0" applyNumberFormat="1" applyFont="1" applyBorder="1" applyAlignment="1">
      <alignment vertical="center" wrapText="1"/>
    </xf>
    <xf numFmtId="14" fontId="10" fillId="0" borderId="69" xfId="0" applyNumberFormat="1" applyFont="1" applyBorder="1" applyAlignment="1">
      <alignment vertical="center"/>
    </xf>
    <xf numFmtId="0" fontId="1" fillId="0" borderId="69" xfId="0" applyFont="1" applyBorder="1" applyAlignment="1">
      <alignment vertical="center" wrapText="1"/>
    </xf>
    <xf numFmtId="0" fontId="10" fillId="0" borderId="69" xfId="0" applyFont="1" applyBorder="1" applyAlignment="1">
      <alignment vertical="center" wrapText="1"/>
    </xf>
    <xf numFmtId="14" fontId="10" fillId="0" borderId="69" xfId="0" applyNumberFormat="1" applyFont="1" applyBorder="1" applyAlignment="1">
      <alignment horizontal="center" vertical="center" wrapText="1"/>
    </xf>
    <xf numFmtId="0" fontId="1" fillId="0" borderId="72" xfId="0" applyFont="1" applyBorder="1" applyAlignment="1" applyProtection="1">
      <alignment horizontal="center" vertical="center"/>
      <protection locked="0"/>
    </xf>
    <xf numFmtId="0" fontId="52" fillId="0" borderId="72" xfId="0" applyFont="1" applyBorder="1" applyAlignment="1">
      <alignment horizontal="justify" vertical="center" wrapText="1"/>
    </xf>
    <xf numFmtId="0" fontId="10" fillId="0" borderId="72" xfId="0" applyFont="1" applyBorder="1" applyAlignment="1">
      <alignment horizontal="center" vertical="center" wrapText="1"/>
    </xf>
    <xf numFmtId="14" fontId="10" fillId="0" borderId="72" xfId="0" applyNumberFormat="1" applyFont="1" applyBorder="1" applyAlignment="1">
      <alignment horizontal="center" vertical="center" wrapText="1"/>
    </xf>
    <xf numFmtId="0" fontId="10" fillId="0" borderId="8" xfId="0" applyFont="1" applyBorder="1" applyAlignment="1">
      <alignment horizontal="center" vertical="center" wrapText="1"/>
    </xf>
    <xf numFmtId="14" fontId="10" fillId="0" borderId="8" xfId="0" applyNumberFormat="1" applyFont="1" applyBorder="1" applyAlignment="1">
      <alignment vertical="center" wrapText="1"/>
    </xf>
    <xf numFmtId="14" fontId="10" fillId="0" borderId="8" xfId="0" applyNumberFormat="1" applyFont="1" applyBorder="1" applyAlignment="1">
      <alignment vertical="center"/>
    </xf>
    <xf numFmtId="0" fontId="1" fillId="10" borderId="69" xfId="0" applyFont="1" applyFill="1" applyBorder="1" applyAlignment="1">
      <alignment horizontal="justify" vertical="top" wrapText="1"/>
    </xf>
    <xf numFmtId="0" fontId="1" fillId="10" borderId="69" xfId="0" applyFont="1" applyFill="1" applyBorder="1" applyAlignment="1">
      <alignment horizontal="center" vertical="center" wrapText="1"/>
    </xf>
    <xf numFmtId="14" fontId="10" fillId="0" borderId="69" xfId="0" applyNumberFormat="1" applyFont="1" applyBorder="1" applyAlignment="1">
      <alignment horizontal="center" vertical="center"/>
    </xf>
    <xf numFmtId="0" fontId="1" fillId="10" borderId="69" xfId="0" applyFont="1" applyFill="1" applyBorder="1" applyAlignment="1" applyProtection="1">
      <alignment horizontal="center" vertical="center" wrapText="1"/>
      <protection locked="0"/>
    </xf>
    <xf numFmtId="0" fontId="0" fillId="0" borderId="72" xfId="0" applyBorder="1" applyAlignment="1" applyProtection="1">
      <alignment horizontal="justify" vertical="center" wrapText="1"/>
      <protection locked="0"/>
    </xf>
    <xf numFmtId="0" fontId="0" fillId="0" borderId="8" xfId="0" applyBorder="1" applyAlignment="1">
      <alignment vertical="top" wrapText="1"/>
    </xf>
    <xf numFmtId="0" fontId="70" fillId="0" borderId="69" xfId="0" applyFont="1" applyBorder="1" applyAlignment="1">
      <alignment vertical="center" wrapText="1"/>
    </xf>
    <xf numFmtId="0" fontId="70" fillId="0" borderId="4" xfId="0" applyFont="1" applyBorder="1" applyAlignment="1">
      <alignment vertical="top" wrapText="1"/>
    </xf>
    <xf numFmtId="0" fontId="67" fillId="0" borderId="72" xfId="0" applyFont="1" applyBorder="1" applyAlignment="1" applyProtection="1">
      <alignment horizontal="justify" vertical="center" wrapText="1"/>
      <protection locked="0"/>
    </xf>
    <xf numFmtId="0" fontId="0" fillId="0" borderId="8" xfId="0" applyBorder="1" applyAlignment="1">
      <alignment horizontal="left" vertical="center" wrapText="1"/>
    </xf>
    <xf numFmtId="0" fontId="0" fillId="0" borderId="69" xfId="0" applyBorder="1" applyAlignment="1">
      <alignment horizontal="left" vertical="center" wrapText="1"/>
    </xf>
    <xf numFmtId="0" fontId="0" fillId="0" borderId="72" xfId="0" applyBorder="1" applyAlignment="1"/>
    <xf numFmtId="0" fontId="0" fillId="0" borderId="8" xfId="0" applyBorder="1" applyAlignment="1">
      <alignment wrapText="1"/>
    </xf>
    <xf numFmtId="0" fontId="13" fillId="0" borderId="55"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39"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wrapText="1"/>
      <protection locked="0"/>
    </xf>
    <xf numFmtId="0" fontId="13" fillId="0" borderId="55" xfId="0" applyFont="1" applyBorder="1" applyAlignment="1" applyProtection="1">
      <alignment horizontal="center" vertical="center" wrapText="1"/>
      <protection locked="0"/>
    </xf>
    <xf numFmtId="0" fontId="13" fillId="0" borderId="12" xfId="0" applyFont="1" applyBorder="1" applyAlignment="1" applyProtection="1">
      <alignment horizontal="center" vertical="center" wrapText="1"/>
      <protection locked="0"/>
    </xf>
    <xf numFmtId="0" fontId="0" fillId="0" borderId="12" xfId="0" applyBorder="1" applyAlignment="1">
      <alignment horizontal="center" vertical="center" wrapText="1"/>
    </xf>
    <xf numFmtId="0" fontId="0" fillId="0" borderId="8" xfId="0" applyBorder="1" applyAlignment="1">
      <alignment horizontal="center" vertical="center" wrapText="1"/>
    </xf>
    <xf numFmtId="0" fontId="0" fillId="0" borderId="12" xfId="0" applyBorder="1" applyAlignment="1">
      <alignment horizontal="center" vertical="top"/>
    </xf>
    <xf numFmtId="0" fontId="0" fillId="0" borderId="8" xfId="0" applyBorder="1" applyAlignment="1">
      <alignment horizontal="center" vertical="top"/>
    </xf>
    <xf numFmtId="0" fontId="0" fillId="0" borderId="12" xfId="0" applyBorder="1" applyAlignment="1">
      <alignment horizontal="center"/>
    </xf>
    <xf numFmtId="0" fontId="0" fillId="0" borderId="8" xfId="0" applyBorder="1" applyAlignment="1">
      <alignment horizontal="center"/>
    </xf>
    <xf numFmtId="0" fontId="1" fillId="0" borderId="39" xfId="0" applyFont="1" applyBorder="1" applyAlignment="1" applyProtection="1">
      <alignment horizontal="center" vertical="center" wrapText="1"/>
      <protection locked="0"/>
    </xf>
    <xf numFmtId="0" fontId="1" fillId="0" borderId="8" xfId="0" applyFont="1" applyBorder="1" applyAlignment="1" applyProtection="1">
      <alignment horizontal="center" vertical="center" wrapText="1"/>
      <protection locked="0"/>
    </xf>
    <xf numFmtId="0" fontId="1" fillId="0" borderId="39" xfId="0" applyFont="1" applyBorder="1" applyAlignment="1">
      <alignment horizontal="center" vertical="center" wrapText="1"/>
    </xf>
    <xf numFmtId="0" fontId="1" fillId="0" borderId="8" xfId="0" applyFont="1" applyBorder="1" applyAlignment="1">
      <alignment horizontal="center" vertical="center" wrapText="1"/>
    </xf>
    <xf numFmtId="0" fontId="1" fillId="0" borderId="55"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1" fillId="0" borderId="55" xfId="0" applyFont="1" applyBorder="1" applyAlignment="1">
      <alignment horizontal="center" vertical="center" wrapText="1"/>
    </xf>
    <xf numFmtId="0" fontId="1" fillId="0" borderId="12" xfId="0" applyFont="1" applyBorder="1" applyAlignment="1">
      <alignment horizontal="center" vertical="center" wrapText="1"/>
    </xf>
    <xf numFmtId="0" fontId="13" fillId="0" borderId="39" xfId="0" applyFont="1" applyBorder="1" applyAlignment="1">
      <alignment horizontal="center" vertical="center" wrapText="1"/>
    </xf>
    <xf numFmtId="0" fontId="13" fillId="0" borderId="8" xfId="0" applyFont="1" applyBorder="1" applyAlignment="1">
      <alignment horizontal="center" vertical="center" wrapText="1"/>
    </xf>
    <xf numFmtId="0" fontId="1" fillId="0" borderId="55"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0" fontId="0" fillId="0" borderId="39" xfId="0" applyBorder="1" applyAlignment="1">
      <alignment horizontal="center" vertical="center" wrapText="1"/>
    </xf>
    <xf numFmtId="0" fontId="0" fillId="0" borderId="49" xfId="0" applyBorder="1" applyAlignment="1">
      <alignment horizontal="center" vertical="center" wrapText="1"/>
    </xf>
    <xf numFmtId="0" fontId="0" fillId="0" borderId="39" xfId="0" applyBorder="1" applyAlignment="1">
      <alignment horizontal="justify" vertical="top" wrapText="1"/>
    </xf>
    <xf numFmtId="0" fontId="0" fillId="0" borderId="12" xfId="0" applyBorder="1" applyAlignment="1">
      <alignment horizontal="justify" vertical="top" wrapText="1"/>
    </xf>
    <xf numFmtId="0" fontId="0" fillId="0" borderId="49" xfId="0" applyBorder="1" applyAlignment="1">
      <alignment horizontal="justify" vertical="top" wrapText="1"/>
    </xf>
    <xf numFmtId="0" fontId="0" fillId="0" borderId="4" xfId="0" applyBorder="1" applyAlignment="1">
      <alignment horizontal="center" vertical="center" wrapText="1"/>
    </xf>
    <xf numFmtId="0" fontId="0" fillId="0" borderId="36" xfId="0" applyBorder="1" applyAlignment="1">
      <alignment horizontal="center" vertical="center" wrapText="1"/>
    </xf>
    <xf numFmtId="0" fontId="0" fillId="0" borderId="48" xfId="0" applyBorder="1" applyAlignment="1">
      <alignment horizontal="center" vertical="center" wrapText="1"/>
    </xf>
    <xf numFmtId="0" fontId="0" fillId="0" borderId="39" xfId="0" applyBorder="1" applyAlignment="1">
      <alignment horizontal="center" vertical="top"/>
    </xf>
    <xf numFmtId="0" fontId="0" fillId="0" borderId="49" xfId="0" applyBorder="1" applyAlignment="1">
      <alignment horizontal="center" vertical="top"/>
    </xf>
    <xf numFmtId="0" fontId="0" fillId="0" borderId="39" xfId="0" applyBorder="1" applyAlignment="1">
      <alignment horizontal="center"/>
    </xf>
    <xf numFmtId="0" fontId="0" fillId="0" borderId="49" xfId="0" applyBorder="1" applyAlignment="1">
      <alignment horizontal="center"/>
    </xf>
    <xf numFmtId="0" fontId="0" fillId="0" borderId="44" xfId="0" applyBorder="1" applyAlignment="1">
      <alignment horizontal="center"/>
    </xf>
    <xf numFmtId="0" fontId="0" fillId="0" borderId="46" xfId="0" applyBorder="1" applyAlignment="1">
      <alignment horizontal="center"/>
    </xf>
    <xf numFmtId="0" fontId="0" fillId="0" borderId="50" xfId="0" applyBorder="1" applyAlignment="1">
      <alignment horizontal="center"/>
    </xf>
    <xf numFmtId="0" fontId="0" fillId="0" borderId="4" xfId="0" applyBorder="1" applyAlignment="1">
      <alignment horizontal="center" vertical="top"/>
    </xf>
    <xf numFmtId="0" fontId="0" fillId="0" borderId="36" xfId="0" applyBorder="1" applyAlignment="1">
      <alignment horizontal="center" vertical="top"/>
    </xf>
    <xf numFmtId="0" fontId="0" fillId="0" borderId="48" xfId="0" applyBorder="1" applyAlignment="1">
      <alignment horizontal="center" vertical="top"/>
    </xf>
    <xf numFmtId="0" fontId="0" fillId="0" borderId="4" xfId="0" applyBorder="1" applyAlignment="1">
      <alignment horizontal="center"/>
    </xf>
    <xf numFmtId="0" fontId="0" fillId="0" borderId="36" xfId="0" applyBorder="1" applyAlignment="1">
      <alignment horizontal="center"/>
    </xf>
    <xf numFmtId="0" fontId="0" fillId="0" borderId="48" xfId="0" applyBorder="1" applyAlignment="1">
      <alignment horizontal="center"/>
    </xf>
    <xf numFmtId="0" fontId="0" fillId="0" borderId="6" xfId="0"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39" fillId="0" borderId="8" xfId="0" applyFont="1" applyBorder="1" applyAlignment="1" applyProtection="1">
      <alignment horizontal="center" vertical="center" wrapText="1"/>
      <protection locked="0"/>
    </xf>
    <xf numFmtId="0" fontId="39" fillId="0" borderId="36" xfId="0" applyFont="1" applyBorder="1" applyAlignment="1" applyProtection="1">
      <alignment horizontal="center" vertical="center" wrapText="1"/>
      <protection locked="0"/>
    </xf>
    <xf numFmtId="0" fontId="13" fillId="0" borderId="36"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36" xfId="0" applyFont="1" applyBorder="1" applyAlignment="1">
      <alignment horizontal="center" vertical="center"/>
    </xf>
    <xf numFmtId="0" fontId="39" fillId="0" borderId="36" xfId="0" applyFont="1" applyBorder="1" applyAlignment="1">
      <alignment horizontal="center" vertical="center" wrapText="1"/>
    </xf>
    <xf numFmtId="0" fontId="1" fillId="0" borderId="36" xfId="0" applyFont="1" applyBorder="1" applyAlignment="1" applyProtection="1">
      <alignment horizontal="center" vertical="center" wrapText="1"/>
      <protection locked="0"/>
    </xf>
    <xf numFmtId="0" fontId="1" fillId="0" borderId="8" xfId="0" applyFont="1" applyBorder="1" applyAlignment="1">
      <alignment horizontal="center" vertical="center"/>
    </xf>
    <xf numFmtId="0" fontId="39" fillId="0" borderId="8" xfId="0" applyFont="1" applyBorder="1" applyAlignment="1">
      <alignment horizontal="center" vertical="center" wrapText="1"/>
    </xf>
    <xf numFmtId="0" fontId="39" fillId="0" borderId="4" xfId="0" applyFont="1" applyBorder="1" applyAlignment="1" applyProtection="1">
      <alignment horizontal="center" vertical="center" wrapText="1"/>
      <protection locked="0"/>
    </xf>
    <xf numFmtId="0" fontId="39" fillId="0" borderId="48" xfId="0" applyFont="1" applyBorder="1" applyAlignment="1" applyProtection="1">
      <alignment horizontal="center" vertical="center" wrapText="1"/>
      <protection locked="0"/>
    </xf>
    <xf numFmtId="0" fontId="13" fillId="0" borderId="4" xfId="0" applyFont="1" applyBorder="1" applyAlignment="1">
      <alignment horizontal="center" vertical="center" wrapText="1"/>
    </xf>
    <xf numFmtId="0" fontId="13" fillId="0" borderId="48" xfId="0" applyFont="1" applyBorder="1" applyAlignment="1">
      <alignment horizontal="center" vertical="center" wrapText="1"/>
    </xf>
    <xf numFmtId="0" fontId="1" fillId="0" borderId="5" xfId="0" applyFont="1" applyBorder="1" applyAlignment="1">
      <alignment horizontal="center" vertical="center"/>
    </xf>
    <xf numFmtId="0" fontId="1" fillId="0" borderId="45" xfId="0" applyFont="1" applyBorder="1" applyAlignment="1">
      <alignment horizontal="center" vertical="center"/>
    </xf>
    <xf numFmtId="0" fontId="1" fillId="0" borderId="47" xfId="0" applyFont="1" applyBorder="1" applyAlignment="1">
      <alignment horizontal="center" vertical="center"/>
    </xf>
    <xf numFmtId="0" fontId="39" fillId="0" borderId="4" xfId="0" applyFont="1" applyBorder="1" applyAlignment="1">
      <alignment horizontal="center" vertical="center" wrapText="1"/>
    </xf>
    <xf numFmtId="0" fontId="39" fillId="0" borderId="48" xfId="0" applyFont="1" applyBorder="1" applyAlignment="1">
      <alignment horizontal="center" vertical="center" wrapText="1"/>
    </xf>
    <xf numFmtId="0" fontId="1" fillId="0" borderId="4" xfId="0" applyFont="1" applyBorder="1" applyAlignment="1">
      <alignment horizontal="center" vertical="center" wrapText="1"/>
    </xf>
    <xf numFmtId="0" fontId="1" fillId="0" borderId="48" xfId="0" applyFont="1" applyBorder="1" applyAlignment="1">
      <alignment horizontal="center" vertical="center" wrapText="1"/>
    </xf>
    <xf numFmtId="0" fontId="1" fillId="0" borderId="4" xfId="0" applyFont="1" applyBorder="1" applyAlignment="1" applyProtection="1">
      <alignment horizontal="center" vertical="center" wrapText="1"/>
      <protection locked="0"/>
    </xf>
    <xf numFmtId="0" fontId="1" fillId="0" borderId="48" xfId="0" applyFont="1" applyBorder="1" applyAlignment="1" applyProtection="1">
      <alignment horizontal="center" vertical="center" wrapText="1"/>
      <protection locked="0"/>
    </xf>
    <xf numFmtId="0" fontId="39" fillId="0" borderId="4" xfId="0" applyFont="1" applyBorder="1" applyAlignment="1">
      <alignment horizontal="justify" vertical="center" wrapText="1"/>
    </xf>
    <xf numFmtId="0" fontId="39" fillId="0" borderId="36" xfId="0" applyFont="1" applyBorder="1" applyAlignment="1">
      <alignment horizontal="justify" vertical="center" wrapText="1"/>
    </xf>
    <xf numFmtId="0" fontId="39" fillId="0" borderId="48" xfId="0" applyFont="1" applyBorder="1" applyAlignment="1">
      <alignment horizontal="justify" vertical="center" wrapText="1"/>
    </xf>
    <xf numFmtId="0" fontId="39" fillId="0" borderId="4" xfId="0" applyFont="1" applyBorder="1" applyAlignment="1" applyProtection="1">
      <alignment horizontal="justify" vertical="center" wrapText="1"/>
      <protection locked="0"/>
    </xf>
    <xf numFmtId="0" fontId="39" fillId="0" borderId="36" xfId="0" applyFont="1" applyBorder="1" applyAlignment="1" applyProtection="1">
      <alignment horizontal="justify" vertical="center" wrapText="1"/>
      <protection locked="0"/>
    </xf>
    <xf numFmtId="0" fontId="39" fillId="0" borderId="48" xfId="0" applyFont="1" applyBorder="1" applyAlignment="1" applyProtection="1">
      <alignment horizontal="justify" vertical="center" wrapText="1"/>
      <protection locked="0"/>
    </xf>
    <xf numFmtId="0" fontId="39" fillId="0" borderId="55" xfId="0" applyFont="1" applyBorder="1" applyAlignment="1" applyProtection="1">
      <alignment horizontal="center" vertical="center" wrapText="1"/>
      <protection locked="0"/>
    </xf>
    <xf numFmtId="164" fontId="13" fillId="0" borderId="4" xfId="0" applyNumberFormat="1" applyFont="1" applyBorder="1" applyAlignment="1">
      <alignment horizontal="center" vertical="center" wrapText="1"/>
    </xf>
    <xf numFmtId="164" fontId="13" fillId="0" borderId="36" xfId="0" applyNumberFormat="1" applyFont="1" applyBorder="1" applyAlignment="1">
      <alignment horizontal="center" vertical="center" wrapText="1"/>
    </xf>
    <xf numFmtId="164" fontId="13" fillId="0" borderId="48" xfId="0" applyNumberFormat="1" applyFont="1" applyBorder="1" applyAlignment="1">
      <alignment horizontal="center" vertical="center" wrapText="1"/>
    </xf>
    <xf numFmtId="0" fontId="1" fillId="0" borderId="55" xfId="0" applyFont="1" applyBorder="1" applyAlignment="1">
      <alignment horizontal="center" vertical="center"/>
    </xf>
    <xf numFmtId="0" fontId="39" fillId="0" borderId="55" xfId="0" applyFont="1" applyBorder="1" applyAlignment="1">
      <alignment horizontal="justify" vertical="center" wrapText="1"/>
    </xf>
    <xf numFmtId="0" fontId="39" fillId="0" borderId="55" xfId="0" applyFont="1" applyBorder="1" applyAlignment="1" applyProtection="1">
      <alignment horizontal="justify" vertical="center" wrapText="1"/>
      <protection locked="0"/>
    </xf>
    <xf numFmtId="0" fontId="1" fillId="0" borderId="8" xfId="0" applyFont="1" applyBorder="1" applyAlignment="1">
      <alignment horizontal="justify" vertical="center" wrapText="1"/>
    </xf>
    <xf numFmtId="0" fontId="1" fillId="0" borderId="36" xfId="0" applyFont="1" applyBorder="1" applyAlignment="1">
      <alignment horizontal="justify" vertical="center" wrapText="1"/>
    </xf>
    <xf numFmtId="0" fontId="39" fillId="0" borderId="8" xfId="0" applyFont="1" applyBorder="1" applyAlignment="1">
      <alignment horizontal="justify" vertical="center" wrapText="1"/>
    </xf>
    <xf numFmtId="0" fontId="39" fillId="0" borderId="8" xfId="0" applyFont="1" applyBorder="1" applyAlignment="1" applyProtection="1">
      <alignment horizontal="justify" vertical="center" wrapText="1"/>
      <protection locked="0"/>
    </xf>
    <xf numFmtId="0" fontId="39" fillId="0" borderId="39" xfId="0" applyFont="1" applyBorder="1" applyAlignment="1">
      <alignment horizontal="justify" vertical="center" wrapText="1"/>
    </xf>
    <xf numFmtId="0" fontId="39" fillId="0" borderId="12" xfId="0" applyFont="1" applyBorder="1" applyAlignment="1">
      <alignment horizontal="justify" vertical="center" wrapText="1"/>
    </xf>
    <xf numFmtId="0" fontId="39" fillId="0" borderId="49" xfId="0" applyFont="1" applyBorder="1" applyAlignment="1">
      <alignment horizontal="justify" vertical="center" wrapText="1"/>
    </xf>
    <xf numFmtId="0" fontId="39" fillId="0" borderId="39" xfId="0" applyFont="1" applyBorder="1" applyAlignment="1" applyProtection="1">
      <alignment horizontal="justify" vertical="center" wrapText="1"/>
      <protection locked="0"/>
    </xf>
    <xf numFmtId="0" fontId="39" fillId="0" borderId="12" xfId="0" applyFont="1" applyBorder="1" applyAlignment="1" applyProtection="1">
      <alignment horizontal="justify" vertical="center" wrapText="1"/>
      <protection locked="0"/>
    </xf>
    <xf numFmtId="0" fontId="39" fillId="0" borderId="49" xfId="0" applyFont="1" applyBorder="1" applyAlignment="1" applyProtection="1">
      <alignment horizontal="justify" vertical="center" wrapText="1"/>
      <protection locked="0"/>
    </xf>
    <xf numFmtId="0" fontId="39" fillId="0" borderId="39" xfId="0" applyFont="1" applyBorder="1" applyAlignment="1" applyProtection="1">
      <alignment horizontal="center" vertical="center" wrapText="1"/>
      <protection locked="0"/>
    </xf>
    <xf numFmtId="0" fontId="39" fillId="0" borderId="12" xfId="0" applyFont="1" applyBorder="1" applyAlignment="1" applyProtection="1">
      <alignment horizontal="center" vertical="center" wrapText="1"/>
      <protection locked="0"/>
    </xf>
    <xf numFmtId="0" fontId="39" fillId="0" borderId="49" xfId="0" applyFont="1" applyBorder="1" applyAlignment="1" applyProtection="1">
      <alignment horizontal="center" vertical="center" wrapText="1"/>
      <protection locked="0"/>
    </xf>
    <xf numFmtId="0" fontId="1" fillId="0" borderId="5" xfId="0" applyFont="1" applyBorder="1" applyAlignment="1">
      <alignment horizontal="justify" vertical="center" wrapText="1"/>
    </xf>
    <xf numFmtId="0" fontId="1" fillId="0" borderId="45" xfId="0" applyFont="1" applyBorder="1" applyAlignment="1">
      <alignment horizontal="justify" vertical="center" wrapText="1"/>
    </xf>
    <xf numFmtId="0" fontId="1" fillId="0" borderId="47" xfId="0" applyFont="1" applyBorder="1" applyAlignment="1">
      <alignment horizontal="justify" vertical="center" wrapText="1"/>
    </xf>
    <xf numFmtId="0" fontId="1" fillId="0" borderId="49" xfId="0" applyFont="1" applyBorder="1" applyAlignment="1">
      <alignment horizontal="center" vertical="center" wrapText="1"/>
    </xf>
    <xf numFmtId="0" fontId="1" fillId="0" borderId="49" xfId="0" applyFont="1" applyBorder="1" applyAlignment="1" applyProtection="1">
      <alignment horizontal="center" vertical="center" wrapText="1"/>
      <protection locked="0"/>
    </xf>
    <xf numFmtId="0" fontId="13" fillId="0" borderId="49" xfId="0" applyFont="1" applyBorder="1" applyAlignment="1">
      <alignment horizontal="center" vertical="center" wrapText="1"/>
    </xf>
    <xf numFmtId="0" fontId="13" fillId="0" borderId="49" xfId="0" applyFont="1" applyBorder="1" applyAlignment="1" applyProtection="1">
      <alignment horizontal="center" vertical="center" wrapText="1"/>
      <protection locked="0"/>
    </xf>
    <xf numFmtId="0" fontId="12" fillId="13" borderId="8" xfId="0" applyFont="1" applyFill="1" applyBorder="1" applyAlignment="1">
      <alignment horizontal="center" vertical="center"/>
    </xf>
    <xf numFmtId="0" fontId="12" fillId="13" borderId="55" xfId="0" applyFont="1" applyFill="1" applyBorder="1" applyAlignment="1">
      <alignment horizontal="center" vertical="center"/>
    </xf>
    <xf numFmtId="0" fontId="12" fillId="13" borderId="8" xfId="0" applyFont="1" applyFill="1" applyBorder="1" applyAlignment="1">
      <alignment horizontal="center" vertical="center" wrapText="1"/>
    </xf>
    <xf numFmtId="0" fontId="1" fillId="0" borderId="56" xfId="0" applyFont="1" applyBorder="1" applyAlignment="1">
      <alignment horizontal="center" vertical="center"/>
    </xf>
    <xf numFmtId="0" fontId="47" fillId="0" borderId="21" xfId="0" applyFont="1" applyBorder="1" applyAlignment="1">
      <alignment horizontal="right" vertical="center" wrapText="1"/>
    </xf>
    <xf numFmtId="0" fontId="47" fillId="0" borderId="0" xfId="0" applyFont="1" applyAlignment="1">
      <alignment horizontal="right" vertical="center" wrapText="1"/>
    </xf>
    <xf numFmtId="0" fontId="47" fillId="0" borderId="14" xfId="0" applyFont="1" applyBorder="1" applyAlignment="1">
      <alignment horizontal="right" vertical="center" wrapText="1"/>
    </xf>
    <xf numFmtId="0" fontId="47" fillId="0" borderId="30" xfId="0" applyFont="1" applyBorder="1" applyAlignment="1">
      <alignment horizontal="right" vertical="center" wrapText="1"/>
    </xf>
    <xf numFmtId="0" fontId="47" fillId="0" borderId="10" xfId="0" applyFont="1" applyBorder="1" applyAlignment="1">
      <alignment horizontal="right" vertical="center" wrapText="1"/>
    </xf>
    <xf numFmtId="0" fontId="47" fillId="0" borderId="20" xfId="0" applyFont="1" applyBorder="1" applyAlignment="1">
      <alignment horizontal="right" vertical="center" wrapText="1"/>
    </xf>
    <xf numFmtId="0" fontId="26" fillId="0" borderId="57" xfId="0" applyFont="1" applyBorder="1" applyAlignment="1">
      <alignment horizontal="center" vertical="center" wrapText="1"/>
    </xf>
    <xf numFmtId="0" fontId="26" fillId="0" borderId="58" xfId="0" applyFont="1" applyBorder="1" applyAlignment="1">
      <alignment horizontal="center" vertical="center" wrapText="1"/>
    </xf>
    <xf numFmtId="0" fontId="26" fillId="0" borderId="59"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0" xfId="0" applyFont="1" applyAlignment="1">
      <alignment horizontal="center" vertical="center" wrapText="1"/>
    </xf>
    <xf numFmtId="0" fontId="26" fillId="0" borderId="14" xfId="0" applyFont="1" applyBorder="1" applyAlignment="1">
      <alignment horizontal="center" vertical="center" wrapText="1"/>
    </xf>
    <xf numFmtId="0" fontId="12" fillId="13" borderId="36" xfId="0" applyFont="1" applyFill="1" applyBorder="1" applyAlignment="1">
      <alignment horizontal="center" vertical="center" wrapText="1"/>
    </xf>
    <xf numFmtId="0" fontId="12" fillId="13" borderId="55" xfId="0" applyFont="1" applyFill="1" applyBorder="1" applyAlignment="1">
      <alignment horizontal="center" vertical="center" wrapText="1"/>
    </xf>
    <xf numFmtId="0" fontId="12" fillId="13" borderId="57" xfId="0" applyFont="1" applyFill="1" applyBorder="1" applyAlignment="1">
      <alignment horizontal="center" vertical="center"/>
    </xf>
    <xf numFmtId="0" fontId="12" fillId="13" borderId="58" xfId="0" applyFont="1" applyFill="1" applyBorder="1" applyAlignment="1">
      <alignment horizontal="center" vertical="center"/>
    </xf>
    <xf numFmtId="0" fontId="12" fillId="13" borderId="59" xfId="0" applyFont="1" applyFill="1" applyBorder="1" applyAlignment="1">
      <alignment horizontal="center" vertical="center"/>
    </xf>
    <xf numFmtId="0" fontId="12" fillId="13" borderId="57" xfId="0" applyFont="1" applyFill="1" applyBorder="1" applyAlignment="1">
      <alignment horizontal="center" vertical="center" wrapText="1"/>
    </xf>
    <xf numFmtId="0" fontId="12" fillId="13" borderId="58" xfId="0" applyFont="1" applyFill="1" applyBorder="1" applyAlignment="1">
      <alignment horizontal="center" vertical="center" wrapText="1"/>
    </xf>
    <xf numFmtId="0" fontId="12" fillId="13" borderId="59" xfId="0" applyFont="1" applyFill="1" applyBorder="1" applyAlignment="1">
      <alignment horizontal="center" vertical="center" wrapText="1"/>
    </xf>
    <xf numFmtId="0" fontId="12" fillId="13" borderId="5" xfId="0" applyFont="1" applyFill="1" applyBorder="1" applyAlignment="1">
      <alignment horizontal="center" vertical="center"/>
    </xf>
    <xf numFmtId="0" fontId="12" fillId="13" borderId="4" xfId="0" applyFont="1" applyFill="1" applyBorder="1" applyAlignment="1">
      <alignment horizontal="center" vertical="center"/>
    </xf>
    <xf numFmtId="0" fontId="12" fillId="13" borderId="56" xfId="0" applyFont="1" applyFill="1" applyBorder="1" applyAlignment="1">
      <alignment horizontal="center" vertical="center"/>
    </xf>
    <xf numFmtId="0" fontId="12" fillId="13" borderId="36" xfId="0" applyFont="1" applyFill="1" applyBorder="1" applyAlignment="1">
      <alignment horizontal="center" vertical="center"/>
    </xf>
    <xf numFmtId="0" fontId="39" fillId="0" borderId="55" xfId="0" applyFont="1" applyBorder="1" applyAlignment="1" applyProtection="1">
      <alignment horizontal="justify" vertical="top" wrapText="1"/>
      <protection locked="0"/>
    </xf>
    <xf numFmtId="0" fontId="39" fillId="0" borderId="12" xfId="0" applyFont="1" applyBorder="1" applyAlignment="1" applyProtection="1">
      <alignment horizontal="justify" vertical="top" wrapText="1"/>
      <protection locked="0"/>
    </xf>
    <xf numFmtId="0" fontId="39" fillId="0" borderId="39" xfId="0" applyFont="1" applyBorder="1" applyAlignment="1" applyProtection="1">
      <alignment horizontal="justify" vertical="top" wrapText="1"/>
      <protection locked="0"/>
    </xf>
    <xf numFmtId="0" fontId="39" fillId="0" borderId="8" xfId="0" applyFont="1" applyBorder="1" applyAlignment="1" applyProtection="1">
      <alignment horizontal="justify" vertical="top" wrapText="1"/>
      <protection locked="0"/>
    </xf>
    <xf numFmtId="0" fontId="51" fillId="0" borderId="55" xfId="0" applyFont="1" applyBorder="1" applyAlignment="1" applyProtection="1">
      <alignment horizontal="justify" vertical="top" wrapText="1"/>
      <protection locked="0"/>
    </xf>
    <xf numFmtId="0" fontId="51" fillId="0" borderId="12" xfId="0" applyFont="1" applyBorder="1" applyAlignment="1" applyProtection="1">
      <alignment horizontal="justify" vertical="top" wrapText="1"/>
      <protection locked="0"/>
    </xf>
    <xf numFmtId="0" fontId="41" fillId="0" borderId="39" xfId="0" applyFont="1" applyBorder="1" applyAlignment="1" applyProtection="1">
      <alignment horizontal="center" vertical="center" wrapText="1"/>
      <protection locked="0"/>
    </xf>
    <xf numFmtId="0" fontId="41" fillId="0" borderId="8" xfId="0" applyFont="1" applyBorder="1" applyAlignment="1" applyProtection="1">
      <alignment horizontal="center" vertical="center" wrapText="1"/>
      <protection locked="0"/>
    </xf>
    <xf numFmtId="0" fontId="41" fillId="0" borderId="55" xfId="0" applyFont="1" applyBorder="1" applyAlignment="1" applyProtection="1">
      <alignment horizontal="center" vertical="center" wrapText="1"/>
      <protection locked="0"/>
    </xf>
    <xf numFmtId="0" fontId="41" fillId="0" borderId="12" xfId="0" applyFont="1" applyBorder="1" applyAlignment="1" applyProtection="1">
      <alignment horizontal="center" vertical="center" wrapText="1"/>
      <protection locked="0"/>
    </xf>
    <xf numFmtId="0" fontId="41" fillId="0" borderId="49" xfId="0" applyFont="1" applyBorder="1" applyAlignment="1" applyProtection="1">
      <alignment horizontal="center" vertical="center" wrapText="1"/>
      <protection locked="0"/>
    </xf>
    <xf numFmtId="0" fontId="39" fillId="0" borderId="55" xfId="0" applyFont="1" applyBorder="1" applyAlignment="1" applyProtection="1">
      <alignment horizontal="center" vertical="top" wrapText="1"/>
      <protection locked="0"/>
    </xf>
    <xf numFmtId="0" fontId="39" fillId="0" borderId="49" xfId="0" applyFont="1" applyBorder="1" applyAlignment="1" applyProtection="1">
      <alignment horizontal="center" vertical="top" wrapText="1"/>
      <protection locked="0"/>
    </xf>
    <xf numFmtId="0" fontId="0" fillId="0" borderId="0" xfId="0" applyAlignment="1">
      <alignment horizontal="center" vertical="center"/>
    </xf>
    <xf numFmtId="0" fontId="79" fillId="10" borderId="69" xfId="0" applyFont="1" applyFill="1" applyBorder="1" applyAlignment="1">
      <alignment horizontal="left" vertical="top" wrapText="1"/>
    </xf>
    <xf numFmtId="0" fontId="79" fillId="10" borderId="72" xfId="0" applyFont="1" applyFill="1" applyBorder="1" applyAlignment="1">
      <alignment horizontal="left" vertical="top" wrapText="1"/>
    </xf>
    <xf numFmtId="0" fontId="70" fillId="0" borderId="8" xfId="0" applyFont="1" applyBorder="1" applyAlignment="1">
      <alignment horizontal="left" vertical="top" wrapText="1"/>
    </xf>
    <xf numFmtId="0" fontId="0" fillId="0" borderId="69" xfId="0" applyBorder="1" applyAlignment="1">
      <alignment horizontal="left" vertical="top" wrapText="1"/>
    </xf>
    <xf numFmtId="0" fontId="0" fillId="0" borderId="72" xfId="0" applyBorder="1" applyAlignment="1">
      <alignment horizontal="left" vertical="top" wrapText="1"/>
    </xf>
    <xf numFmtId="0" fontId="0" fillId="0" borderId="55" xfId="0" applyBorder="1" applyAlignment="1">
      <alignment horizontal="center" vertical="center" wrapText="1"/>
    </xf>
    <xf numFmtId="0" fontId="0" fillId="0" borderId="55" xfId="0" applyBorder="1" applyAlignment="1">
      <alignment horizontal="center"/>
    </xf>
    <xf numFmtId="0" fontId="0" fillId="0" borderId="55" xfId="0" applyBorder="1" applyAlignment="1">
      <alignment horizontal="center" vertical="top"/>
    </xf>
    <xf numFmtId="0" fontId="0" fillId="0" borderId="39" xfId="0" applyBorder="1" applyAlignment="1">
      <alignment vertical="center" wrapText="1"/>
    </xf>
    <xf numFmtId="0" fontId="0" fillId="0" borderId="12" xfId="0" applyBorder="1" applyAlignment="1">
      <alignment vertical="center" wrapText="1"/>
    </xf>
    <xf numFmtId="0" fontId="0" fillId="0" borderId="49" xfId="0" applyBorder="1" applyAlignment="1">
      <alignment vertical="center" wrapText="1"/>
    </xf>
    <xf numFmtId="0" fontId="0" fillId="0" borderId="39" xfId="0" applyBorder="1" applyAlignment="1">
      <alignment horizontal="left" vertical="center" wrapText="1"/>
    </xf>
    <xf numFmtId="0" fontId="0" fillId="0" borderId="12" xfId="0" applyBorder="1" applyAlignment="1">
      <alignment horizontal="left" vertical="center"/>
    </xf>
    <xf numFmtId="0" fontId="0" fillId="0" borderId="49" xfId="0" applyBorder="1" applyAlignment="1">
      <alignment horizontal="left" vertical="center"/>
    </xf>
    <xf numFmtId="0" fontId="10" fillId="0" borderId="39" xfId="0" applyFont="1" applyBorder="1" applyAlignment="1">
      <alignment horizontal="justify" vertical="center" wrapText="1"/>
    </xf>
    <xf numFmtId="0" fontId="10" fillId="0" borderId="12" xfId="0" applyFont="1" applyBorder="1" applyAlignment="1">
      <alignment horizontal="justify" vertical="center"/>
    </xf>
    <xf numFmtId="0" fontId="10" fillId="0" borderId="49" xfId="0" applyFont="1" applyBorder="1" applyAlignment="1">
      <alignment horizontal="justify" vertical="center"/>
    </xf>
    <xf numFmtId="0" fontId="1" fillId="0" borderId="39" xfId="0" applyFont="1" applyBorder="1" applyAlignment="1">
      <alignment horizontal="justify" vertical="center" wrapText="1"/>
    </xf>
    <xf numFmtId="0" fontId="1" fillId="0" borderId="12" xfId="0" applyFont="1" applyBorder="1" applyAlignment="1">
      <alignment horizontal="justify" vertical="center"/>
    </xf>
    <xf numFmtId="0" fontId="1" fillId="0" borderId="49" xfId="0" applyFont="1" applyBorder="1" applyAlignment="1">
      <alignment horizontal="justify" vertical="center"/>
    </xf>
    <xf numFmtId="0" fontId="10" fillId="0" borderId="8" xfId="0" applyFont="1" applyBorder="1" applyAlignment="1">
      <alignment horizontal="justify" vertical="center" wrapText="1"/>
    </xf>
    <xf numFmtId="0" fontId="10" fillId="0" borderId="69" xfId="0" applyFont="1" applyBorder="1" applyAlignment="1">
      <alignment horizontal="justify" vertical="center"/>
    </xf>
    <xf numFmtId="0" fontId="10" fillId="0" borderId="72" xfId="0" applyFont="1" applyBorder="1" applyAlignment="1">
      <alignment horizontal="justify" vertical="center"/>
    </xf>
    <xf numFmtId="0" fontId="1" fillId="0" borderId="69" xfId="0" applyFont="1" applyBorder="1" applyAlignment="1">
      <alignment horizontal="justify" vertical="center"/>
    </xf>
    <xf numFmtId="0" fontId="1" fillId="0" borderId="72" xfId="0" applyFont="1" applyBorder="1" applyAlignment="1">
      <alignment horizontal="justify" vertical="center"/>
    </xf>
    <xf numFmtId="0" fontId="0" fillId="0" borderId="12" xfId="0" applyBorder="1" applyAlignment="1">
      <alignment horizontal="left" vertical="center" wrapText="1"/>
    </xf>
    <xf numFmtId="0" fontId="0" fillId="0" borderId="49" xfId="0" applyBorder="1" applyAlignment="1">
      <alignment horizontal="left" vertical="center" wrapText="1"/>
    </xf>
    <xf numFmtId="0" fontId="10" fillId="0" borderId="12" xfId="0" applyFont="1" applyBorder="1" applyAlignment="1">
      <alignment horizontal="justify" vertical="center" wrapText="1"/>
    </xf>
    <xf numFmtId="0" fontId="1" fillId="0" borderId="12" xfId="0" applyFont="1" applyBorder="1" applyAlignment="1">
      <alignment horizontal="justify" vertical="center" wrapText="1"/>
    </xf>
    <xf numFmtId="0" fontId="0" fillId="0" borderId="55" xfId="0" applyBorder="1" applyAlignment="1">
      <alignment horizontal="left" vertical="center" wrapText="1"/>
    </xf>
    <xf numFmtId="0" fontId="61" fillId="0" borderId="55" xfId="0" applyFont="1" applyBorder="1" applyAlignment="1" applyProtection="1">
      <alignment horizontal="left" vertical="center" wrapText="1"/>
      <protection locked="0"/>
    </xf>
    <xf numFmtId="0" fontId="61" fillId="0" borderId="12" xfId="0" applyFont="1" applyBorder="1" applyAlignment="1" applyProtection="1">
      <alignment horizontal="left" vertical="center" wrapText="1"/>
      <protection locked="0"/>
    </xf>
    <xf numFmtId="0" fontId="61" fillId="0" borderId="49" xfId="0" applyFont="1" applyBorder="1" applyAlignment="1" applyProtection="1">
      <alignment horizontal="left" vertical="center" wrapText="1"/>
      <protection locked="0"/>
    </xf>
    <xf numFmtId="0" fontId="0" fillId="0" borderId="55" xfId="0" applyBorder="1" applyAlignment="1">
      <alignment horizontal="left" wrapText="1"/>
    </xf>
    <xf numFmtId="0" fontId="0" fillId="0" borderId="12" xfId="0" applyBorder="1" applyAlignment="1">
      <alignment horizontal="left"/>
    </xf>
    <xf numFmtId="0" fontId="0" fillId="0" borderId="49" xfId="0" applyBorder="1" applyAlignment="1">
      <alignment horizontal="left"/>
    </xf>
    <xf numFmtId="0" fontId="0" fillId="0" borderId="8" xfId="0" applyBorder="1" applyAlignment="1">
      <alignment horizontal="left" vertical="center" wrapText="1"/>
    </xf>
    <xf numFmtId="0" fontId="0" fillId="0" borderId="69" xfId="0" applyBorder="1" applyAlignment="1">
      <alignment horizontal="left" vertical="center" wrapText="1"/>
    </xf>
    <xf numFmtId="0" fontId="0" fillId="0" borderId="72" xfId="0" applyBorder="1" applyAlignment="1">
      <alignment horizontal="left" vertical="center" wrapText="1"/>
    </xf>
    <xf numFmtId="0" fontId="0" fillId="0" borderId="69" xfId="0" applyBorder="1" applyAlignment="1">
      <alignment horizontal="left" vertical="center"/>
    </xf>
    <xf numFmtId="0" fontId="0" fillId="0" borderId="72" xfId="0" applyBorder="1" applyAlignment="1">
      <alignment horizontal="left" vertical="center"/>
    </xf>
    <xf numFmtId="0" fontId="67" fillId="0" borderId="8" xfId="0" applyFont="1" applyBorder="1" applyAlignment="1">
      <alignment horizontal="justify" vertical="center" wrapText="1"/>
    </xf>
    <xf numFmtId="0" fontId="67" fillId="0" borderId="69" xfId="0" applyFont="1" applyBorder="1" applyAlignment="1">
      <alignment horizontal="justify" vertical="center"/>
    </xf>
    <xf numFmtId="0" fontId="67" fillId="0" borderId="72" xfId="0" applyFont="1" applyBorder="1" applyAlignment="1">
      <alignment horizontal="justify" vertical="center"/>
    </xf>
    <xf numFmtId="0" fontId="0" fillId="0" borderId="69" xfId="0" applyBorder="1" applyAlignment="1">
      <alignment horizontal="center" vertical="center" wrapText="1"/>
    </xf>
    <xf numFmtId="0" fontId="0" fillId="0" borderId="72" xfId="0" applyBorder="1" applyAlignment="1">
      <alignment horizontal="center" vertical="center" wrapText="1"/>
    </xf>
    <xf numFmtId="0" fontId="10" fillId="0" borderId="69" xfId="0" applyFont="1" applyBorder="1" applyAlignment="1">
      <alignment horizontal="justify" vertical="center" wrapText="1"/>
    </xf>
    <xf numFmtId="0" fontId="10" fillId="0" borderId="72" xfId="0" applyFont="1" applyBorder="1" applyAlignment="1">
      <alignment horizontal="justify" vertical="center" wrapText="1"/>
    </xf>
    <xf numFmtId="0" fontId="0" fillId="0" borderId="4" xfId="0" applyBorder="1" applyAlignment="1">
      <alignment horizontal="left" vertical="center" wrapText="1"/>
    </xf>
    <xf numFmtId="0" fontId="10" fillId="0" borderId="4" xfId="0" applyFont="1" applyBorder="1" applyAlignment="1">
      <alignment horizontal="justify" vertical="center" wrapText="1"/>
    </xf>
    <xf numFmtId="0" fontId="1" fillId="0" borderId="4" xfId="0" applyFont="1" applyBorder="1" applyAlignment="1">
      <alignment horizontal="justify" vertical="center" wrapText="1"/>
    </xf>
    <xf numFmtId="0" fontId="0" fillId="0" borderId="8" xfId="0" applyFont="1" applyBorder="1" applyAlignment="1">
      <alignment horizontal="left" vertical="center" wrapText="1"/>
    </xf>
    <xf numFmtId="0" fontId="80" fillId="0" borderId="69" xfId="0" applyFont="1" applyBorder="1" applyAlignment="1">
      <alignment horizontal="left" vertical="center" wrapText="1"/>
    </xf>
    <xf numFmtId="0" fontId="80" fillId="0" borderId="72" xfId="0" applyFont="1" applyBorder="1" applyAlignment="1">
      <alignment horizontal="left" vertical="center" wrapText="1"/>
    </xf>
    <xf numFmtId="0" fontId="72" fillId="0" borderId="8" xfId="0" applyFont="1" applyBorder="1" applyAlignment="1">
      <alignment horizontal="left" vertical="center" wrapText="1"/>
    </xf>
    <xf numFmtId="0" fontId="0" fillId="0" borderId="69" xfId="0" applyBorder="1" applyAlignment="1">
      <alignment horizontal="justify" vertical="top" wrapText="1"/>
    </xf>
    <xf numFmtId="0" fontId="0" fillId="0" borderId="72" xfId="0" applyBorder="1" applyAlignment="1">
      <alignment horizontal="justify" vertical="top" wrapText="1"/>
    </xf>
    <xf numFmtId="0" fontId="1" fillId="16" borderId="55" xfId="0" applyFont="1" applyFill="1" applyBorder="1" applyAlignment="1">
      <alignment horizontal="center" vertical="center"/>
    </xf>
    <xf numFmtId="0" fontId="1" fillId="16" borderId="12" xfId="0" applyFont="1" applyFill="1" applyBorder="1" applyAlignment="1">
      <alignment horizontal="center" vertical="center"/>
    </xf>
    <xf numFmtId="0" fontId="1" fillId="16" borderId="8" xfId="0" applyFont="1" applyFill="1" applyBorder="1" applyAlignment="1">
      <alignment horizontal="center" vertical="center"/>
    </xf>
    <xf numFmtId="0" fontId="1" fillId="13" borderId="55" xfId="0" applyFont="1" applyFill="1" applyBorder="1" applyAlignment="1">
      <alignment horizontal="center" vertical="center"/>
    </xf>
    <xf numFmtId="0" fontId="1" fillId="13" borderId="12" xfId="0" applyFont="1" applyFill="1" applyBorder="1" applyAlignment="1">
      <alignment horizontal="center" vertical="center"/>
    </xf>
    <xf numFmtId="0" fontId="1" fillId="13" borderId="8" xfId="0" applyFont="1" applyFill="1" applyBorder="1" applyAlignment="1">
      <alignment horizontal="center" vertical="center"/>
    </xf>
    <xf numFmtId="0" fontId="1" fillId="13" borderId="53" xfId="0" applyFont="1" applyFill="1" applyBorder="1" applyAlignment="1">
      <alignment horizontal="center" vertical="center"/>
    </xf>
    <xf numFmtId="0" fontId="1" fillId="13" borderId="54" xfId="0" applyFont="1" applyFill="1" applyBorder="1" applyAlignment="1">
      <alignment horizontal="center" vertical="center"/>
    </xf>
    <xf numFmtId="0" fontId="1" fillId="0" borderId="49" xfId="0" applyFont="1" applyBorder="1" applyAlignment="1">
      <alignment horizontal="justify" vertical="center" wrapText="1"/>
    </xf>
    <xf numFmtId="0" fontId="1" fillId="0" borderId="12" xfId="0" applyFont="1" applyBorder="1" applyAlignment="1" applyProtection="1">
      <alignment horizontal="justify" vertical="center" wrapText="1"/>
      <protection locked="0"/>
    </xf>
    <xf numFmtId="0" fontId="1" fillId="0" borderId="49" xfId="0" applyFont="1" applyBorder="1" applyAlignment="1" applyProtection="1">
      <alignment horizontal="justify" vertical="center" wrapText="1"/>
      <protection locked="0"/>
    </xf>
    <xf numFmtId="0" fontId="1" fillId="13" borderId="51" xfId="0" applyFont="1" applyFill="1" applyBorder="1" applyAlignment="1">
      <alignment horizontal="center" vertical="center"/>
    </xf>
    <xf numFmtId="0" fontId="1" fillId="0" borderId="39" xfId="0" applyFont="1" applyBorder="1" applyAlignment="1" applyProtection="1">
      <alignment horizontal="justify" vertical="center" wrapText="1"/>
      <protection locked="0"/>
    </xf>
    <xf numFmtId="0" fontId="13" fillId="0" borderId="69" xfId="0" applyFont="1" applyBorder="1" applyAlignment="1">
      <alignment horizontal="center" vertical="center" wrapText="1"/>
    </xf>
    <xf numFmtId="0" fontId="13" fillId="0" borderId="72" xfId="0" applyFont="1" applyBorder="1" applyAlignment="1">
      <alignment horizontal="center" vertical="center" wrapText="1"/>
    </xf>
    <xf numFmtId="0" fontId="1" fillId="0" borderId="69" xfId="0" applyFont="1" applyBorder="1" applyAlignment="1">
      <alignment horizontal="center" vertical="center" wrapText="1"/>
    </xf>
    <xf numFmtId="0" fontId="1" fillId="0" borderId="72" xfId="0" applyFont="1" applyBorder="1" applyAlignment="1">
      <alignment horizontal="center" vertical="center" wrapText="1"/>
    </xf>
    <xf numFmtId="0" fontId="1" fillId="0" borderId="69" xfId="0" applyFont="1" applyBorder="1" applyAlignment="1" applyProtection="1">
      <alignment horizontal="center" vertical="center" wrapText="1"/>
      <protection locked="0"/>
    </xf>
    <xf numFmtId="0" fontId="1" fillId="0" borderId="72" xfId="0" applyFont="1" applyBorder="1" applyAlignment="1" applyProtection="1">
      <alignment horizontal="center" vertical="center" wrapText="1"/>
      <protection locked="0"/>
    </xf>
    <xf numFmtId="0" fontId="1" fillId="0" borderId="8" xfId="0" applyFont="1" applyBorder="1" applyAlignment="1" applyProtection="1">
      <alignment horizontal="justify" vertical="center" wrapText="1"/>
      <protection locked="0"/>
    </xf>
    <xf numFmtId="0" fontId="1" fillId="0" borderId="69" xfId="0" applyFont="1" applyBorder="1" applyAlignment="1" applyProtection="1">
      <alignment horizontal="justify" vertical="center" wrapText="1"/>
      <protection locked="0"/>
    </xf>
    <xf numFmtId="0" fontId="1" fillId="0" borderId="72" xfId="0" applyFont="1" applyBorder="1" applyAlignment="1" applyProtection="1">
      <alignment horizontal="justify" vertical="center" wrapText="1"/>
      <protection locked="0"/>
    </xf>
    <xf numFmtId="0" fontId="1" fillId="13" borderId="34" xfId="0" applyFont="1" applyFill="1" applyBorder="1" applyAlignment="1">
      <alignment horizontal="center" vertical="center"/>
    </xf>
    <xf numFmtId="0" fontId="1" fillId="13" borderId="70" xfId="0" applyFont="1" applyFill="1" applyBorder="1" applyAlignment="1">
      <alignment horizontal="center" vertical="center"/>
    </xf>
    <xf numFmtId="0" fontId="1" fillId="13" borderId="71" xfId="0" applyFont="1" applyFill="1" applyBorder="1" applyAlignment="1">
      <alignment horizontal="center" vertical="center"/>
    </xf>
    <xf numFmtId="0" fontId="1" fillId="0" borderId="69" xfId="0" applyFont="1" applyBorder="1" applyAlignment="1">
      <alignment horizontal="justify" vertical="center" wrapText="1"/>
    </xf>
    <xf numFmtId="0" fontId="1" fillId="0" borderId="72" xfId="0" applyFont="1" applyBorder="1" applyAlignment="1">
      <alignment horizontal="justify" vertical="center" wrapText="1"/>
    </xf>
    <xf numFmtId="0" fontId="68" fillId="0" borderId="69" xfId="0" applyFont="1" applyBorder="1" applyAlignment="1" applyProtection="1">
      <alignment horizontal="center" vertical="center" wrapText="1"/>
      <protection locked="0"/>
    </xf>
    <xf numFmtId="0" fontId="68" fillId="0" borderId="72" xfId="0" applyFont="1" applyBorder="1" applyAlignment="1" applyProtection="1">
      <alignment horizontal="center" vertical="center" wrapText="1"/>
      <protection locked="0"/>
    </xf>
    <xf numFmtId="0" fontId="1" fillId="13" borderId="69" xfId="0" applyFont="1" applyFill="1" applyBorder="1" applyAlignment="1">
      <alignment horizontal="center" vertical="center"/>
    </xf>
    <xf numFmtId="0" fontId="68" fillId="0" borderId="69" xfId="0" applyFont="1" applyBorder="1" applyAlignment="1">
      <alignment horizontal="center" vertical="center" wrapText="1"/>
    </xf>
    <xf numFmtId="0" fontId="68" fillId="0" borderId="72" xfId="0" applyFont="1" applyBorder="1" applyAlignment="1">
      <alignment horizontal="center" vertical="center" wrapText="1"/>
    </xf>
    <xf numFmtId="0" fontId="44" fillId="0" borderId="15" xfId="0" applyFont="1" applyBorder="1" applyAlignment="1">
      <alignment horizontal="right" vertical="center" wrapText="1"/>
    </xf>
    <xf numFmtId="0" fontId="44" fillId="0" borderId="16" xfId="0" applyFont="1" applyBorder="1" applyAlignment="1">
      <alignment horizontal="right" vertical="center" wrapText="1"/>
    </xf>
    <xf numFmtId="0" fontId="44" fillId="0" borderId="21" xfId="0" applyFont="1" applyBorder="1" applyAlignment="1">
      <alignment horizontal="right" vertical="center" wrapText="1"/>
    </xf>
    <xf numFmtId="0" fontId="44" fillId="0" borderId="0" xfId="0" applyFont="1" applyAlignment="1">
      <alignment horizontal="right" vertical="center" wrapText="1"/>
    </xf>
    <xf numFmtId="0" fontId="44" fillId="0" borderId="22" xfId="0" applyFont="1" applyBorder="1" applyAlignment="1">
      <alignment horizontal="right" vertical="center" wrapText="1"/>
    </xf>
    <xf numFmtId="0" fontId="44" fillId="0" borderId="23" xfId="0" applyFont="1" applyBorder="1" applyAlignment="1">
      <alignment horizontal="right" vertical="center" wrapText="1"/>
    </xf>
    <xf numFmtId="0" fontId="12" fillId="13" borderId="41" xfId="0" applyFont="1" applyFill="1" applyBorder="1" applyAlignment="1">
      <alignment horizontal="center" vertical="center"/>
    </xf>
    <xf numFmtId="0" fontId="12" fillId="13" borderId="42" xfId="0" applyFont="1" applyFill="1" applyBorder="1" applyAlignment="1">
      <alignment horizontal="center" vertical="center"/>
    </xf>
    <xf numFmtId="0" fontId="12" fillId="13" borderId="43" xfId="0" applyFont="1" applyFill="1" applyBorder="1" applyAlignment="1">
      <alignment horizontal="center" vertical="center"/>
    </xf>
    <xf numFmtId="0" fontId="12" fillId="13" borderId="41" xfId="0" applyFont="1" applyFill="1" applyBorder="1" applyAlignment="1">
      <alignment horizontal="center" vertical="center" wrapText="1"/>
    </xf>
    <xf numFmtId="0" fontId="12" fillId="13" borderId="42" xfId="0" applyFont="1" applyFill="1" applyBorder="1" applyAlignment="1">
      <alignment horizontal="center" vertical="center" wrapText="1"/>
    </xf>
    <xf numFmtId="0" fontId="12" fillId="13" borderId="43" xfId="0" applyFont="1" applyFill="1" applyBorder="1" applyAlignment="1">
      <alignment horizontal="center" vertical="center" wrapText="1"/>
    </xf>
    <xf numFmtId="0" fontId="45" fillId="0" borderId="17" xfId="0" applyFont="1" applyBorder="1" applyAlignment="1">
      <alignment horizontal="center" vertical="center" wrapText="1"/>
    </xf>
    <xf numFmtId="0" fontId="45" fillId="0" borderId="18"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0" xfId="0" applyFont="1" applyAlignment="1">
      <alignment horizontal="center" vertical="center" wrapText="1"/>
    </xf>
    <xf numFmtId="0" fontId="45" fillId="0" borderId="9" xfId="0" applyFont="1" applyBorder="1" applyAlignment="1">
      <alignment horizontal="center" vertical="center" wrapText="1"/>
    </xf>
    <xf numFmtId="0" fontId="45" fillId="0" borderId="10" xfId="0" applyFont="1" applyBorder="1" applyAlignment="1">
      <alignment horizontal="center" vertical="center" wrapText="1"/>
    </xf>
    <xf numFmtId="0" fontId="12" fillId="13" borderId="4" xfId="0" applyFont="1" applyFill="1" applyBorder="1" applyAlignment="1">
      <alignment horizontal="center" vertical="center" wrapText="1"/>
    </xf>
    <xf numFmtId="0" fontId="12" fillId="13" borderId="6" xfId="0" applyFont="1" applyFill="1" applyBorder="1" applyAlignment="1">
      <alignment horizontal="center" vertical="center"/>
    </xf>
    <xf numFmtId="0" fontId="12" fillId="13" borderId="48" xfId="0" applyFont="1" applyFill="1" applyBorder="1" applyAlignment="1">
      <alignment horizontal="center" vertical="center"/>
    </xf>
    <xf numFmtId="0" fontId="12" fillId="13" borderId="47" xfId="0" applyFont="1" applyFill="1" applyBorder="1" applyAlignment="1">
      <alignment horizontal="center" vertical="center"/>
    </xf>
    <xf numFmtId="0" fontId="12" fillId="13" borderId="40" xfId="0" applyFont="1" applyFill="1" applyBorder="1" applyAlignment="1">
      <alignment horizontal="center" vertical="center" wrapText="1"/>
    </xf>
    <xf numFmtId="0" fontId="12" fillId="13" borderId="48" xfId="0" applyFont="1" applyFill="1" applyBorder="1" applyAlignment="1">
      <alignment horizontal="center" vertical="center" wrapText="1"/>
    </xf>
    <xf numFmtId="0" fontId="1" fillId="13" borderId="5" xfId="0" applyFont="1" applyFill="1" applyBorder="1" applyAlignment="1">
      <alignment horizontal="center" vertical="center"/>
    </xf>
    <xf numFmtId="0" fontId="10" fillId="0" borderId="69" xfId="0" applyFont="1" applyBorder="1" applyAlignment="1" applyProtection="1">
      <alignment horizontal="center" vertical="center" wrapText="1"/>
      <protection locked="0"/>
    </xf>
    <xf numFmtId="0" fontId="10" fillId="0" borderId="72" xfId="0" applyFont="1" applyBorder="1" applyAlignment="1" applyProtection="1">
      <alignment horizontal="center" vertical="center" wrapText="1"/>
      <protection locked="0"/>
    </xf>
    <xf numFmtId="0" fontId="18" fillId="0" borderId="69" xfId="0" applyFont="1" applyBorder="1" applyAlignment="1" applyProtection="1">
      <alignment horizontal="center" vertical="center" wrapText="1"/>
      <protection locked="0"/>
    </xf>
    <xf numFmtId="0" fontId="18" fillId="0" borderId="72" xfId="0" applyFont="1" applyBorder="1" applyAlignment="1" applyProtection="1">
      <alignment horizontal="center" vertical="center" wrapText="1"/>
      <protection locked="0"/>
    </xf>
    <xf numFmtId="0" fontId="1" fillId="10" borderId="69" xfId="0" applyFont="1" applyFill="1" applyBorder="1" applyAlignment="1">
      <alignment horizontal="justify" vertical="top" wrapText="1"/>
    </xf>
    <xf numFmtId="0" fontId="1" fillId="10" borderId="72" xfId="0" applyFont="1" applyFill="1" applyBorder="1" applyAlignment="1">
      <alignment horizontal="justify" vertical="top" wrapText="1"/>
    </xf>
    <xf numFmtId="0" fontId="1" fillId="10" borderId="69" xfId="0" applyFont="1" applyFill="1" applyBorder="1" applyAlignment="1">
      <alignment horizontal="center" vertical="center" wrapText="1"/>
    </xf>
    <xf numFmtId="0" fontId="1" fillId="10" borderId="72" xfId="0" applyFont="1" applyFill="1" applyBorder="1" applyAlignment="1">
      <alignment horizontal="center" vertical="center" wrapText="1"/>
    </xf>
    <xf numFmtId="14" fontId="10" fillId="0" borderId="69" xfId="0" applyNumberFormat="1" applyFont="1" applyBorder="1" applyAlignment="1">
      <alignment horizontal="center" vertical="center" wrapText="1"/>
    </xf>
    <xf numFmtId="14" fontId="10" fillId="0" borderId="72" xfId="0" applyNumberFormat="1" applyFont="1" applyBorder="1" applyAlignment="1">
      <alignment horizontal="center" vertical="center" wrapText="1"/>
    </xf>
    <xf numFmtId="14" fontId="10" fillId="0" borderId="69" xfId="0" applyNumberFormat="1" applyFont="1" applyBorder="1" applyAlignment="1">
      <alignment horizontal="center" vertical="center"/>
    </xf>
    <xf numFmtId="14" fontId="10" fillId="0" borderId="72" xfId="0" applyNumberFormat="1" applyFont="1" applyBorder="1" applyAlignment="1">
      <alignment horizontal="center" vertical="center"/>
    </xf>
    <xf numFmtId="0" fontId="1" fillId="10" borderId="69" xfId="0" applyFont="1" applyFill="1" applyBorder="1" applyAlignment="1" applyProtection="1">
      <alignment horizontal="center" vertical="center" wrapText="1"/>
      <protection locked="0"/>
    </xf>
    <xf numFmtId="0" fontId="1" fillId="10" borderId="72" xfId="0" applyFont="1" applyFill="1" applyBorder="1" applyAlignment="1" applyProtection="1">
      <alignment horizontal="center" vertical="center" wrapText="1"/>
      <protection locked="0"/>
    </xf>
    <xf numFmtId="0" fontId="10" fillId="0" borderId="69" xfId="0" applyFont="1" applyBorder="1" applyAlignment="1">
      <alignment horizontal="center" vertical="center" wrapText="1"/>
    </xf>
    <xf numFmtId="0" fontId="10" fillId="0" borderId="72" xfId="0" applyFont="1" applyBorder="1" applyAlignment="1">
      <alignment horizontal="center" vertical="center" wrapText="1"/>
    </xf>
    <xf numFmtId="0" fontId="0" fillId="0" borderId="0" xfId="0" applyAlignment="1">
      <alignment horizontal="center"/>
    </xf>
    <xf numFmtId="0" fontId="30" fillId="13" borderId="4" xfId="0" applyFont="1" applyFill="1" applyBorder="1" applyAlignment="1">
      <alignment horizontal="center" vertical="center"/>
    </xf>
    <xf numFmtId="0" fontId="30" fillId="13" borderId="6" xfId="0" applyFont="1" applyFill="1" applyBorder="1" applyAlignment="1">
      <alignment horizontal="center" vertical="center"/>
    </xf>
    <xf numFmtId="0" fontId="30" fillId="13" borderId="55" xfId="0" applyFont="1" applyFill="1" applyBorder="1" applyAlignment="1">
      <alignment horizontal="center" vertical="center"/>
    </xf>
    <xf numFmtId="0" fontId="30" fillId="13" borderId="60" xfId="0" applyFont="1" applyFill="1" applyBorder="1" applyAlignment="1">
      <alignment horizontal="center" vertical="center"/>
    </xf>
    <xf numFmtId="0" fontId="1" fillId="9" borderId="36" xfId="0" applyFont="1" applyFill="1" applyBorder="1" applyAlignment="1" applyProtection="1">
      <alignment horizontal="center" vertical="center" wrapText="1"/>
      <protection locked="0"/>
    </xf>
    <xf numFmtId="0" fontId="1" fillId="9" borderId="48" xfId="0" applyFont="1" applyFill="1" applyBorder="1" applyAlignment="1" applyProtection="1">
      <alignment horizontal="center" vertical="center" wrapText="1"/>
      <protection locked="0"/>
    </xf>
    <xf numFmtId="0" fontId="1" fillId="9" borderId="8" xfId="0" applyFont="1" applyFill="1" applyBorder="1" applyAlignment="1" applyProtection="1">
      <alignment horizontal="center" vertical="center" wrapText="1"/>
      <protection locked="0"/>
    </xf>
    <xf numFmtId="0" fontId="1" fillId="8" borderId="36"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8" xfId="0" applyFont="1" applyFill="1" applyBorder="1" applyAlignment="1" applyProtection="1">
      <alignment horizontal="center" vertical="center" wrapText="1"/>
      <protection locked="0"/>
    </xf>
    <xf numFmtId="0" fontId="1" fillId="8" borderId="36" xfId="0" applyFont="1" applyFill="1" applyBorder="1" applyAlignment="1" applyProtection="1">
      <alignment horizontal="center" vertical="center" wrapText="1"/>
      <protection locked="0"/>
    </xf>
    <xf numFmtId="0" fontId="13" fillId="8" borderId="36" xfId="0" applyFont="1" applyFill="1" applyBorder="1" applyAlignment="1">
      <alignment horizontal="center" vertical="center" wrapText="1"/>
    </xf>
    <xf numFmtId="0" fontId="1" fillId="16" borderId="45" xfId="0" applyFont="1" applyFill="1" applyBorder="1" applyAlignment="1">
      <alignment horizontal="center" vertical="center"/>
    </xf>
    <xf numFmtId="0" fontId="1" fillId="0" borderId="36" xfId="0" applyFont="1" applyBorder="1" applyAlignment="1" applyProtection="1">
      <alignment horizontal="center"/>
      <protection locked="0"/>
    </xf>
    <xf numFmtId="0" fontId="1" fillId="10" borderId="36" xfId="0" applyFont="1" applyFill="1" applyBorder="1" applyAlignment="1" applyProtection="1">
      <alignment horizontal="center" vertical="center" wrapText="1"/>
      <protection locked="0"/>
    </xf>
    <xf numFmtId="0" fontId="1" fillId="10" borderId="36" xfId="0" applyFont="1" applyFill="1" applyBorder="1" applyAlignment="1">
      <alignment horizontal="center" vertical="center" wrapText="1"/>
    </xf>
    <xf numFmtId="0" fontId="1" fillId="9" borderId="36" xfId="0" applyFont="1" applyFill="1" applyBorder="1" applyAlignment="1" applyProtection="1">
      <alignment horizontal="justify" vertical="center" wrapText="1"/>
      <protection locked="0"/>
    </xf>
    <xf numFmtId="0" fontId="26" fillId="0" borderId="36" xfId="0" applyFont="1" applyBorder="1" applyAlignment="1">
      <alignment horizontal="center" vertical="center" wrapText="1"/>
    </xf>
    <xf numFmtId="0" fontId="26" fillId="0" borderId="55" xfId="0" applyFont="1" applyBorder="1" applyAlignment="1">
      <alignment horizontal="center" vertical="center" wrapText="1"/>
    </xf>
    <xf numFmtId="0" fontId="13" fillId="8" borderId="8" xfId="0" applyFont="1" applyFill="1" applyBorder="1" applyAlignment="1">
      <alignment horizontal="center" vertical="center" wrapText="1"/>
    </xf>
    <xf numFmtId="0" fontId="47" fillId="0" borderId="36" xfId="0" applyFont="1" applyBorder="1" applyAlignment="1">
      <alignment horizontal="right" vertical="center" wrapText="1"/>
    </xf>
    <xf numFmtId="0" fontId="47" fillId="0" borderId="55" xfId="0" applyFont="1" applyBorder="1" applyAlignment="1">
      <alignment horizontal="right" vertical="center" wrapText="1"/>
    </xf>
    <xf numFmtId="0" fontId="12" fillId="13" borderId="60" xfId="0" applyFont="1" applyFill="1" applyBorder="1" applyAlignment="1">
      <alignment horizontal="center" vertical="center"/>
    </xf>
    <xf numFmtId="0" fontId="12" fillId="13" borderId="33" xfId="0" applyFont="1" applyFill="1" applyBorder="1" applyAlignment="1">
      <alignment horizontal="center" vertical="center"/>
    </xf>
    <xf numFmtId="0" fontId="1" fillId="16" borderId="34" xfId="0" applyFont="1" applyFill="1" applyBorder="1" applyAlignment="1">
      <alignment horizontal="center" vertical="center"/>
    </xf>
    <xf numFmtId="0" fontId="1" fillId="10" borderId="8" xfId="0" applyFont="1" applyFill="1" applyBorder="1" applyAlignment="1" applyProtection="1">
      <alignment horizontal="center" vertical="center" wrapText="1"/>
      <protection locked="0"/>
    </xf>
    <xf numFmtId="0" fontId="1" fillId="10" borderId="8" xfId="0" applyFont="1" applyFill="1" applyBorder="1" applyAlignment="1">
      <alignment horizontal="center" vertical="center" wrapText="1"/>
    </xf>
    <xf numFmtId="0" fontId="1" fillId="16" borderId="47" xfId="0" applyFont="1" applyFill="1" applyBorder="1" applyAlignment="1">
      <alignment horizontal="center" vertical="center"/>
    </xf>
    <xf numFmtId="0" fontId="1" fillId="0" borderId="48" xfId="0" applyFont="1" applyBorder="1" applyAlignment="1" applyProtection="1">
      <alignment horizontal="center"/>
      <protection locked="0"/>
    </xf>
    <xf numFmtId="0" fontId="1" fillId="10" borderId="48" xfId="0" applyFont="1" applyFill="1" applyBorder="1" applyAlignment="1">
      <alignment horizontal="center" vertical="center" wrapText="1"/>
    </xf>
    <xf numFmtId="0" fontId="13" fillId="8" borderId="48" xfId="0" applyFont="1" applyFill="1" applyBorder="1" applyAlignment="1">
      <alignment horizontal="center" vertical="center" wrapText="1"/>
    </xf>
    <xf numFmtId="0" fontId="1" fillId="9" borderId="48" xfId="0" applyFont="1" applyFill="1" applyBorder="1" applyAlignment="1" applyProtection="1">
      <alignment horizontal="justify" vertical="center" wrapText="1"/>
      <protection locked="0"/>
    </xf>
    <xf numFmtId="0" fontId="1" fillId="10" borderId="48" xfId="0" applyFont="1" applyFill="1" applyBorder="1" applyAlignment="1" applyProtection="1">
      <alignment horizontal="center" vertical="center" wrapText="1"/>
      <protection locked="0"/>
    </xf>
    <xf numFmtId="0" fontId="1" fillId="8" borderId="48" xfId="0" applyFont="1" applyFill="1" applyBorder="1" applyAlignment="1">
      <alignment horizontal="center" vertical="center" wrapText="1"/>
    </xf>
    <xf numFmtId="0" fontId="1" fillId="8" borderId="48" xfId="0" applyFont="1" applyFill="1" applyBorder="1" applyAlignment="1" applyProtection="1">
      <alignment horizontal="center" vertical="center" wrapText="1"/>
      <protection locked="0"/>
    </xf>
    <xf numFmtId="0" fontId="1" fillId="0" borderId="35"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0" fillId="10" borderId="24" xfId="0" applyFill="1" applyBorder="1" applyAlignment="1">
      <alignment horizontal="center" vertical="center" wrapText="1"/>
    </xf>
    <xf numFmtId="0" fontId="0" fillId="10" borderId="25" xfId="0" applyFill="1" applyBorder="1" applyAlignment="1">
      <alignment horizontal="center" vertical="center" wrapText="1"/>
    </xf>
    <xf numFmtId="0" fontId="0" fillId="10" borderId="26" xfId="0" applyFill="1" applyBorder="1" applyAlignment="1">
      <alignment horizontal="center" vertical="center" wrapText="1"/>
    </xf>
    <xf numFmtId="0" fontId="46" fillId="10" borderId="17" xfId="0" applyFont="1" applyFill="1" applyBorder="1" applyAlignment="1">
      <alignment horizontal="center" vertical="center" wrapText="1"/>
    </xf>
    <xf numFmtId="0" fontId="46" fillId="10" borderId="18" xfId="0" applyFont="1" applyFill="1" applyBorder="1" applyAlignment="1">
      <alignment horizontal="center" vertical="center" wrapText="1"/>
    </xf>
    <xf numFmtId="0" fontId="46" fillId="10" borderId="19" xfId="0" applyFont="1" applyFill="1" applyBorder="1" applyAlignment="1">
      <alignment horizontal="center" vertical="center" wrapText="1"/>
    </xf>
    <xf numFmtId="0" fontId="46" fillId="10" borderId="27" xfId="0" applyFont="1" applyFill="1" applyBorder="1" applyAlignment="1">
      <alignment horizontal="center" vertical="center" wrapText="1"/>
    </xf>
    <xf numFmtId="0" fontId="46" fillId="10" borderId="0" xfId="0" applyFont="1" applyFill="1" applyAlignment="1">
      <alignment horizontal="center" vertical="center" wrapText="1"/>
    </xf>
    <xf numFmtId="0" fontId="46" fillId="10" borderId="28" xfId="0" applyFont="1" applyFill="1" applyBorder="1" applyAlignment="1">
      <alignment horizontal="center" vertical="center" wrapText="1"/>
    </xf>
    <xf numFmtId="0" fontId="46" fillId="10" borderId="9" xfId="0" applyFont="1" applyFill="1" applyBorder="1" applyAlignment="1">
      <alignment horizontal="center" vertical="center" wrapText="1"/>
    </xf>
    <xf numFmtId="0" fontId="46" fillId="10" borderId="10" xfId="0" applyFont="1" applyFill="1" applyBorder="1" applyAlignment="1">
      <alignment horizontal="center" vertical="center" wrapText="1"/>
    </xf>
    <xf numFmtId="0" fontId="46" fillId="10" borderId="11" xfId="0" applyFont="1" applyFill="1" applyBorder="1" applyAlignment="1">
      <alignment horizontal="center" vertical="center" wrapText="1"/>
    </xf>
    <xf numFmtId="0" fontId="0" fillId="17" borderId="17" xfId="0" applyFill="1" applyBorder="1" applyAlignment="1">
      <alignment horizontal="center" wrapText="1"/>
    </xf>
    <xf numFmtId="0" fontId="0" fillId="17" borderId="18" xfId="0" applyFill="1" applyBorder="1" applyAlignment="1">
      <alignment horizontal="center" wrapText="1"/>
    </xf>
    <xf numFmtId="0" fontId="0" fillId="17" borderId="19" xfId="0" applyFill="1" applyBorder="1" applyAlignment="1">
      <alignment horizontal="center" wrapText="1"/>
    </xf>
    <xf numFmtId="0" fontId="0" fillId="17" borderId="9" xfId="0" applyFill="1" applyBorder="1" applyAlignment="1">
      <alignment horizontal="center" wrapText="1"/>
    </xf>
    <xf numFmtId="0" fontId="0" fillId="17" borderId="10" xfId="0" applyFill="1" applyBorder="1" applyAlignment="1">
      <alignment horizontal="center" wrapText="1"/>
    </xf>
    <xf numFmtId="0" fontId="0" fillId="17" borderId="11" xfId="0" applyFill="1" applyBorder="1" applyAlignment="1">
      <alignment horizontal="center" wrapText="1"/>
    </xf>
    <xf numFmtId="0" fontId="28" fillId="19" borderId="31" xfId="0" applyFont="1" applyFill="1" applyBorder="1" applyAlignment="1">
      <alignment horizontal="center"/>
    </xf>
    <xf numFmtId="0" fontId="28" fillId="19" borderId="62" xfId="0" applyFont="1" applyFill="1" applyBorder="1" applyAlignment="1">
      <alignment horizontal="center"/>
    </xf>
    <xf numFmtId="0" fontId="28" fillId="19" borderId="63" xfId="0" applyFont="1" applyFill="1" applyBorder="1" applyAlignment="1">
      <alignment horizontal="center"/>
    </xf>
    <xf numFmtId="0" fontId="28" fillId="19" borderId="61" xfId="0" applyFont="1" applyFill="1" applyBorder="1" applyAlignment="1">
      <alignment horizontal="center"/>
    </xf>
    <xf numFmtId="0" fontId="32" fillId="20" borderId="17" xfId="0" applyFont="1" applyFill="1" applyBorder="1" applyAlignment="1" applyProtection="1">
      <alignment horizontal="center"/>
      <protection hidden="1"/>
    </xf>
    <xf numFmtId="0" fontId="32" fillId="20" borderId="18" xfId="0" applyFont="1" applyFill="1" applyBorder="1" applyAlignment="1" applyProtection="1">
      <alignment horizontal="center"/>
      <protection hidden="1"/>
    </xf>
    <xf numFmtId="0" fontId="32" fillId="20" borderId="19" xfId="0" applyFont="1" applyFill="1" applyBorder="1" applyAlignment="1" applyProtection="1">
      <alignment horizontal="center"/>
      <protection hidden="1"/>
    </xf>
    <xf numFmtId="0" fontId="33" fillId="21" borderId="47" xfId="0" applyFont="1" applyFill="1" applyBorder="1" applyAlignment="1" applyProtection="1">
      <alignment horizontal="center"/>
      <protection hidden="1"/>
    </xf>
    <xf numFmtId="0" fontId="33" fillId="21" borderId="48" xfId="0" applyFont="1" applyFill="1" applyBorder="1" applyAlignment="1" applyProtection="1">
      <alignment horizontal="center"/>
      <protection hidden="1"/>
    </xf>
    <xf numFmtId="0" fontId="4" fillId="6" borderId="36" xfId="3" applyFont="1" applyFill="1" applyBorder="1" applyAlignment="1">
      <alignment horizontal="center" vertical="center"/>
    </xf>
    <xf numFmtId="0" fontId="6" fillId="0" borderId="36" xfId="3" applyFont="1" applyBorder="1" applyAlignment="1">
      <alignment horizontal="center" vertical="center" wrapText="1"/>
    </xf>
    <xf numFmtId="0" fontId="4" fillId="3" borderId="36" xfId="3" applyFont="1" applyFill="1" applyBorder="1" applyAlignment="1">
      <alignment horizontal="center" vertical="center"/>
    </xf>
    <xf numFmtId="0" fontId="4" fillId="4" borderId="36" xfId="3" applyFont="1" applyFill="1" applyBorder="1" applyAlignment="1">
      <alignment horizontal="center" vertical="center"/>
    </xf>
    <xf numFmtId="0" fontId="4" fillId="5" borderId="36" xfId="3" applyFont="1" applyFill="1" applyBorder="1" applyAlignment="1">
      <alignment horizontal="center" vertical="center"/>
    </xf>
    <xf numFmtId="0" fontId="9" fillId="0" borderId="0" xfId="3" applyFont="1" applyAlignment="1">
      <alignment horizontal="center" vertical="center" wrapText="1"/>
    </xf>
    <xf numFmtId="0" fontId="9" fillId="0" borderId="0" xfId="3" applyFont="1" applyAlignment="1">
      <alignment horizontal="center" wrapText="1"/>
    </xf>
    <xf numFmtId="0" fontId="4" fillId="2" borderId="0" xfId="3" applyFont="1" applyFill="1" applyAlignment="1">
      <alignment horizontal="center" vertical="center"/>
    </xf>
    <xf numFmtId="0" fontId="4" fillId="12" borderId="36" xfId="3" applyFont="1" applyFill="1" applyBorder="1" applyAlignment="1">
      <alignment horizontal="center" vertical="center"/>
    </xf>
    <xf numFmtId="0" fontId="4" fillId="11" borderId="0" xfId="3" applyFont="1" applyFill="1" applyAlignment="1">
      <alignment horizontal="center" vertical="center" textRotation="90"/>
    </xf>
  </cellXfs>
  <cellStyles count="8">
    <cellStyle name="Excel Built-in Normal" xfId="3"/>
    <cellStyle name="Hipervínculo" xfId="7" builtinId="8"/>
    <cellStyle name="Normal" xfId="0" builtinId="0"/>
    <cellStyle name="Normal 2" xfId="2"/>
    <cellStyle name="Normal 3" xfId="1"/>
    <cellStyle name="Normal 4" xfId="4"/>
    <cellStyle name="Normal 5" xfId="6"/>
    <cellStyle name="Porcentaje" xfId="5" builtinId="5"/>
  </cellStyles>
  <dxfs count="149">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alignment horizontal="general" vertical="bottom" textRotation="0" wrapText="1" indent="0" justifyLastLine="0" shrinkToFit="0" readingOrder="0"/>
    </dxf>
  </dxfs>
  <tableStyles count="0" defaultTableStyle="TableStyleMedium2" defaultPivotStyle="PivotStyleLight16"/>
  <colors>
    <mruColors>
      <color rgb="FF3366CC"/>
      <color rgb="FFE2ECFD"/>
      <color rgb="FF0000FF"/>
      <color rgb="FF66FF33"/>
      <color rgb="FF00CC99"/>
      <color rgb="FFD7EBF7"/>
      <color rgb="FFD4F8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1099780</xdr:colOff>
      <xdr:row>0</xdr:row>
      <xdr:rowOff>25613</xdr:rowOff>
    </xdr:from>
    <xdr:to>
      <xdr:col>1</xdr:col>
      <xdr:colOff>2140323</xdr:colOff>
      <xdr:row>2</xdr:row>
      <xdr:rowOff>112059</xdr:rowOff>
    </xdr:to>
    <xdr:pic>
      <xdr:nvPicPr>
        <xdr:cNvPr id="4" name="Imagen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4751" y="25613"/>
          <a:ext cx="1040543" cy="10613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693964</xdr:colOff>
      <xdr:row>0</xdr:row>
      <xdr:rowOff>13607</xdr:rowOff>
    </xdr:from>
    <xdr:to>
      <xdr:col>2</xdr:col>
      <xdr:colOff>326570</xdr:colOff>
      <xdr:row>2</xdr:row>
      <xdr:rowOff>312964</xdr:rowOff>
    </xdr:to>
    <xdr:pic>
      <xdr:nvPicPr>
        <xdr:cNvPr id="3" name="Imagen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080" y="13607"/>
          <a:ext cx="1436374" cy="1100009"/>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1428749</xdr:colOff>
      <xdr:row>0</xdr:row>
      <xdr:rowOff>190499</xdr:rowOff>
    </xdr:from>
    <xdr:to>
      <xdr:col>2</xdr:col>
      <xdr:colOff>730249</xdr:colOff>
      <xdr:row>2</xdr:row>
      <xdr:rowOff>333374</xdr:rowOff>
    </xdr:to>
    <xdr:pic>
      <xdr:nvPicPr>
        <xdr:cNvPr id="4" name="Imagen 3">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6249" y="190499"/>
          <a:ext cx="1539875" cy="90487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2034887</xdr:colOff>
      <xdr:row>0</xdr:row>
      <xdr:rowOff>51954</xdr:rowOff>
    </xdr:from>
    <xdr:to>
      <xdr:col>3</xdr:col>
      <xdr:colOff>1</xdr:colOff>
      <xdr:row>4</xdr:row>
      <xdr:rowOff>147204</xdr:rowOff>
    </xdr:to>
    <xdr:pic>
      <xdr:nvPicPr>
        <xdr:cNvPr id="3" name="Imagen 2">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82637" y="51954"/>
          <a:ext cx="1143000" cy="8572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838199</xdr:colOff>
      <xdr:row>0</xdr:row>
      <xdr:rowOff>0</xdr:rowOff>
    </xdr:from>
    <xdr:to>
      <xdr:col>3</xdr:col>
      <xdr:colOff>142874</xdr:colOff>
      <xdr:row>2</xdr:row>
      <xdr:rowOff>114300</xdr:rowOff>
    </xdr:to>
    <xdr:pic>
      <xdr:nvPicPr>
        <xdr:cNvPr id="3" name="Imagen 2">
          <a:extLst>
            <a:ext uri="{FF2B5EF4-FFF2-40B4-BE49-F238E27FC236}">
              <a16:creationId xmlns:a16="http://schemas.microsoft.com/office/drawing/2014/main" id="{00000000-0008-0000-06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199" y="0"/>
          <a:ext cx="962025" cy="4953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dpyate/Downloads/MC-FO-07%20MAPA%20DE%20RIEGOS%20DEL%20PROCESO%20(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JOSECAR/Downloads/2.%20Mapa%20de%20riesgos%20DIRyPLA__%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USER/OneDrive/Escritorio/JUSTICIA%202025/Riesgos%2030%20de%20Abril%202025/GGD/Mapa%20de%20Riesgos%20GG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daniel/Downloads/D:/C:/Users/DIGITAL%20EXITO/Downloads/Corrupci&#243;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sheetName val="T PROBABILIDAD"/>
      <sheetName val="Hoja4"/>
      <sheetName val="MATRIZ DE CALIFICACIÓN"/>
      <sheetName val="T IMPACTO"/>
      <sheetName val="Hoja1"/>
      <sheetName val="Hoja2"/>
      <sheetName val="Hoja3"/>
      <sheetName val="Hoja5"/>
      <sheetName val="Hoja6"/>
      <sheetName val="Listados"/>
      <sheetName val="Corrupción"/>
      <sheetName val="Seguridad Información"/>
    </sheetNames>
    <sheetDataSet>
      <sheetData sheetId="0" refreshError="1"/>
      <sheetData sheetId="1" refreshError="1"/>
      <sheetData sheetId="2" refreshError="1">
        <row r="3">
          <cell r="C3" t="str">
            <v>Articulación Interinstitucional</v>
          </cell>
          <cell r="D3" t="str">
            <v>Riesgo de Corrupción</v>
          </cell>
          <cell r="E3" t="str">
            <v>Raro</v>
          </cell>
          <cell r="F3" t="str">
            <v>Insignificante</v>
          </cell>
          <cell r="H3" t="str">
            <v>Preventivo</v>
          </cell>
        </row>
        <row r="4">
          <cell r="D4" t="str">
            <v>Riesgo de Cumplimiento</v>
          </cell>
          <cell r="E4" t="str">
            <v>Improbable</v>
          </cell>
          <cell r="F4" t="str">
            <v>Menor</v>
          </cell>
          <cell r="H4" t="str">
            <v>Correctivo</v>
          </cell>
        </row>
        <row r="5">
          <cell r="D5" t="str">
            <v>Riesgo de Imagen</v>
          </cell>
          <cell r="E5" t="str">
            <v>Moderada</v>
          </cell>
          <cell r="F5" t="str">
            <v>Moderado</v>
          </cell>
        </row>
        <row r="6">
          <cell r="D6" t="str">
            <v>Riesgo de Tecnología</v>
          </cell>
          <cell r="E6" t="str">
            <v>Probable</v>
          </cell>
          <cell r="F6" t="str">
            <v>Mayor</v>
          </cell>
        </row>
        <row r="7">
          <cell r="D7" t="str">
            <v>Riesgo Estratégico</v>
          </cell>
          <cell r="E7" t="str">
            <v>Casi seguro</v>
          </cell>
          <cell r="F7" t="str">
            <v>Catastrófico</v>
          </cell>
        </row>
        <row r="8">
          <cell r="D8" t="str">
            <v>Riesgo Financiero</v>
          </cell>
        </row>
        <row r="9">
          <cell r="D9" t="str">
            <v>Riesgo Operativo</v>
          </cell>
        </row>
      </sheetData>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de Datos2"/>
      <sheetName val="Base de Datos"/>
      <sheetName val="Contexto Estratégico MJD"/>
      <sheetName val="Contexto Estratégico (2)"/>
      <sheetName val="Administración de Riesgos de G"/>
      <sheetName val="Administración de Riesgos de C"/>
    </sheetNames>
    <sheetDataSet>
      <sheetData sheetId="0"/>
      <sheetData sheetId="1">
        <row r="4">
          <cell r="A4" t="str">
            <v>ESTRATÉGICO</v>
          </cell>
        </row>
        <row r="5">
          <cell r="A5" t="str">
            <v>MISIONAL</v>
          </cell>
        </row>
        <row r="6">
          <cell r="A6" t="str">
            <v>APOYO</v>
          </cell>
        </row>
        <row r="7">
          <cell r="A7" t="str">
            <v>EVALUACIÓN</v>
          </cell>
        </row>
      </sheetData>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dos"/>
      <sheetName val="Matriz Riesgos Gestión"/>
      <sheetName val="Matriz riesgos de Corrupción"/>
      <sheetName val="Hoja1"/>
      <sheetName val="Matriz Riesgos Seg. Información"/>
      <sheetName val="CONTROLES"/>
      <sheetName val="Elementos Riesgo Corrupción"/>
      <sheetName val="Seguridad Información"/>
      <sheetName val="Probabilidad Seguridad Informac"/>
      <sheetName val="Corrupción"/>
      <sheetName val="Mapa de calor"/>
      <sheetName val="Matriz de calificación (2)"/>
    </sheetNames>
    <sheetDataSet>
      <sheetData sheetId="0">
        <row r="3">
          <cell r="M3" t="str">
            <v>Rara vezInsignificante</v>
          </cell>
          <cell r="N3" t="str">
            <v>Bajo</v>
          </cell>
        </row>
        <row r="4">
          <cell r="M4" t="str">
            <v>Rara vezMenor</v>
          </cell>
          <cell r="N4" t="str">
            <v>Bajo</v>
          </cell>
        </row>
        <row r="5">
          <cell r="M5" t="str">
            <v>Rara vezModerado</v>
          </cell>
          <cell r="N5" t="str">
            <v>Moderado</v>
          </cell>
        </row>
        <row r="6">
          <cell r="M6" t="str">
            <v>Rara vezMayor</v>
          </cell>
          <cell r="N6" t="str">
            <v>Alto</v>
          </cell>
        </row>
        <row r="7">
          <cell r="M7" t="str">
            <v>Rara vezCatastrófico</v>
          </cell>
          <cell r="N7" t="str">
            <v>Extremo</v>
          </cell>
        </row>
        <row r="8">
          <cell r="M8" t="str">
            <v>ImprobableInsignificante</v>
          </cell>
          <cell r="N8" t="str">
            <v>Bajo</v>
          </cell>
        </row>
        <row r="9">
          <cell r="M9" t="str">
            <v>ImprobableMenor</v>
          </cell>
          <cell r="N9" t="str">
            <v>Bajo</v>
          </cell>
        </row>
        <row r="10">
          <cell r="M10" t="str">
            <v>ImprobableModerado</v>
          </cell>
          <cell r="N10" t="str">
            <v>Moderado</v>
          </cell>
        </row>
        <row r="11">
          <cell r="M11" t="str">
            <v>ImprobableMayor</v>
          </cell>
          <cell r="N11" t="str">
            <v>Alto</v>
          </cell>
        </row>
        <row r="12">
          <cell r="M12" t="str">
            <v>ImprobableCatastrófico</v>
          </cell>
          <cell r="N12" t="str">
            <v>Extremo</v>
          </cell>
        </row>
        <row r="13">
          <cell r="M13" t="str">
            <v>PosibleInsignificante</v>
          </cell>
          <cell r="N13" t="str">
            <v>Bajo</v>
          </cell>
        </row>
        <row r="14">
          <cell r="M14" t="str">
            <v>PosibleMenor</v>
          </cell>
          <cell r="N14" t="str">
            <v>Moderado</v>
          </cell>
        </row>
        <row r="15">
          <cell r="M15" t="str">
            <v>PosibleModerado</v>
          </cell>
          <cell r="N15" t="str">
            <v>Alto</v>
          </cell>
        </row>
        <row r="16">
          <cell r="M16" t="str">
            <v>PosibleMayor</v>
          </cell>
          <cell r="N16" t="str">
            <v>Extremo</v>
          </cell>
        </row>
        <row r="17">
          <cell r="M17" t="str">
            <v>PosibleCatastrófico</v>
          </cell>
          <cell r="N17" t="str">
            <v>Extremo</v>
          </cell>
        </row>
        <row r="18">
          <cell r="M18" t="str">
            <v>ProbableInsignificante</v>
          </cell>
          <cell r="N18" t="str">
            <v>Moderado</v>
          </cell>
        </row>
        <row r="19">
          <cell r="M19" t="str">
            <v>ProbableMenor</v>
          </cell>
          <cell r="N19" t="str">
            <v>Alto</v>
          </cell>
        </row>
        <row r="20">
          <cell r="M20" t="str">
            <v>ProbableModerado</v>
          </cell>
          <cell r="N20" t="str">
            <v>Alto</v>
          </cell>
        </row>
        <row r="21">
          <cell r="M21" t="str">
            <v>ProbableMayor</v>
          </cell>
          <cell r="N21" t="str">
            <v>Extremo</v>
          </cell>
        </row>
        <row r="22">
          <cell r="M22" t="str">
            <v>ProbableCatastrófico</v>
          </cell>
          <cell r="N22" t="str">
            <v>Extremo</v>
          </cell>
        </row>
        <row r="23">
          <cell r="M23" t="str">
            <v>Casi seguroInsignificante</v>
          </cell>
          <cell r="N23" t="str">
            <v>Alto</v>
          </cell>
        </row>
        <row r="24">
          <cell r="M24" t="str">
            <v>Casi seguroMenor</v>
          </cell>
          <cell r="N24" t="str">
            <v>Alto</v>
          </cell>
        </row>
        <row r="25">
          <cell r="M25" t="str">
            <v>Casi seguroModerado</v>
          </cell>
          <cell r="N25" t="str">
            <v>Extremo</v>
          </cell>
        </row>
        <row r="26">
          <cell r="M26" t="str">
            <v>Casi seguroMayor</v>
          </cell>
          <cell r="N26" t="str">
            <v>Extremo</v>
          </cell>
        </row>
        <row r="27">
          <cell r="M27" t="str">
            <v>Casi seguroCatastrófico</v>
          </cell>
          <cell r="N27" t="str">
            <v>Extremo</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tables/table1.xml><?xml version="1.0" encoding="utf-8"?>
<table xmlns="http://schemas.openxmlformats.org/spreadsheetml/2006/main" id="1" name="Tabla2" displayName="Tabla2" ref="C7:G11" totalsRowShown="0">
  <autoFilter ref="C7:G11"/>
  <tableColumns count="5">
    <tableColumn id="1" name="Descripción" dataDxfId="148"/>
    <tableColumn id="2" name="Acción u omisión"/>
    <tableColumn id="3" name="Uso del poder"/>
    <tableColumn id="4" name="Desviar la gestión de lo público"/>
    <tableColumn id="5" name="Beneficio privado"/>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4"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4"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minjusticiagovco-my.sharepoint.com/:f:/r/personal/gobdigital_calidad_minjusticia_gov_co/Documents/GOBIERNO%20DIGITAL/VIGENCIA%202025/Calidad%202025/Mapa-Matriz%20de%20Riesgos%20gesti&#195;&#179;n%20y%20corrupcion/Trimestre%201/Matriz%20de%20riesgos%20gestion%20y%20corrupcion%20Primer%20trimestre%20-%20Remitido/Evidencias%20Riesgo%203?csf=1&amp;web=1&amp;e=kYXrK8"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G250"/>
  <sheetViews>
    <sheetView showGridLines="0" topLeftCell="P77" zoomScale="60" zoomScaleNormal="60" zoomScaleSheetLayoutView="50" workbookViewId="0">
      <selection activeCell="R79" sqref="R79"/>
    </sheetView>
  </sheetViews>
  <sheetFormatPr baseColWidth="10" defaultColWidth="11.42578125" defaultRowHeight="15"/>
  <cols>
    <col min="1" max="1" width="4.85546875" style="16" customWidth="1"/>
    <col min="2" max="2" width="33.42578125" style="47" customWidth="1"/>
    <col min="3" max="3" width="39.42578125" style="15" customWidth="1"/>
    <col min="4" max="4" width="35.140625" style="17" customWidth="1"/>
    <col min="5" max="6" width="28.85546875" style="17" customWidth="1"/>
    <col min="7" max="7" width="30.42578125" style="17" customWidth="1"/>
    <col min="8" max="8" width="27.28515625" style="17" customWidth="1"/>
    <col min="9" max="9" width="27.7109375" style="15" customWidth="1"/>
    <col min="10" max="10" width="12.7109375" style="18" customWidth="1"/>
    <col min="11" max="11" width="10" style="18" customWidth="1"/>
    <col min="12" max="12" width="12.42578125" style="18" customWidth="1"/>
    <col min="13" max="13" width="9.7109375" style="18" customWidth="1"/>
    <col min="14" max="14" width="10.140625" style="18" customWidth="1"/>
    <col min="15" max="15" width="103.42578125" style="15" customWidth="1"/>
    <col min="16" max="16" width="33.7109375" style="15" customWidth="1"/>
    <col min="17" max="17" width="16.42578125" style="15" customWidth="1"/>
    <col min="18" max="18" width="15.42578125" style="15" customWidth="1"/>
    <col min="19" max="19" width="6.7109375" style="15" customWidth="1"/>
    <col min="20" max="20" width="18.28515625" style="15" customWidth="1"/>
    <col min="21" max="21" width="6.7109375" style="15" customWidth="1"/>
    <col min="22" max="22" width="24" style="15" customWidth="1"/>
    <col min="23" max="23" width="6.7109375" style="15" customWidth="1"/>
    <col min="24" max="24" width="28" style="15" customWidth="1"/>
    <col min="25" max="25" width="6.7109375" style="15" customWidth="1"/>
    <col min="26" max="26" width="20.42578125" style="15" customWidth="1"/>
    <col min="27" max="27" width="6.7109375" style="15" customWidth="1"/>
    <col min="28" max="28" width="25" style="15" customWidth="1"/>
    <col min="29" max="29" width="6.7109375" style="15" customWidth="1"/>
    <col min="30" max="30" width="23.85546875" style="15" bestFit="1" customWidth="1"/>
    <col min="31" max="31" width="6.7109375" style="15" customWidth="1"/>
    <col min="32" max="32" width="15.85546875" style="15" customWidth="1"/>
    <col min="33" max="33" width="18.42578125" style="15" customWidth="1"/>
    <col min="34" max="35" width="20.42578125" style="15" customWidth="1"/>
    <col min="36" max="38" width="15.42578125" style="15" customWidth="1"/>
    <col min="39" max="39" width="18.85546875" style="15" customWidth="1"/>
    <col min="40" max="40" width="15.42578125" style="15" customWidth="1"/>
    <col min="41" max="41" width="15.140625" style="15" customWidth="1"/>
    <col min="42" max="43" width="6.7109375" style="15" customWidth="1"/>
    <col min="44" max="44" width="22.28515625" style="18" customWidth="1"/>
    <col min="45" max="45" width="14.7109375" style="18" customWidth="1"/>
    <col min="46" max="46" width="19.42578125" style="15" customWidth="1"/>
    <col min="47" max="47" width="17.140625" style="15" customWidth="1"/>
    <col min="48" max="48" width="36.85546875" style="31" customWidth="1"/>
    <col min="49" max="49" width="18.85546875" style="31" customWidth="1"/>
    <col min="50" max="50" width="11.42578125" style="31"/>
    <col min="51" max="51" width="12.7109375" style="31" customWidth="1"/>
    <col min="52" max="52" width="18.140625" style="31" customWidth="1"/>
    <col min="53" max="53" width="21.140625" style="31" customWidth="1"/>
    <col min="54" max="54" width="115.28515625" style="31" customWidth="1"/>
    <col min="55" max="56" width="21.140625" style="31" customWidth="1"/>
    <col min="57" max="59" width="27" customWidth="1"/>
  </cols>
  <sheetData>
    <row r="1" spans="1:59" ht="45.75" customHeight="1">
      <c r="A1" s="529" t="s">
        <v>0</v>
      </c>
      <c r="B1" s="530"/>
      <c r="C1" s="530"/>
      <c r="D1" s="530"/>
      <c r="E1" s="530"/>
      <c r="F1" s="531"/>
      <c r="G1" s="535" t="s">
        <v>1</v>
      </c>
      <c r="H1" s="536"/>
      <c r="I1" s="536"/>
      <c r="J1" s="536"/>
      <c r="K1" s="536"/>
      <c r="L1" s="536"/>
      <c r="M1" s="536"/>
      <c r="N1" s="536"/>
      <c r="O1" s="536"/>
      <c r="P1" s="536"/>
      <c r="Q1" s="536"/>
      <c r="R1" s="536"/>
      <c r="S1" s="536"/>
      <c r="T1" s="536"/>
      <c r="U1" s="536"/>
      <c r="V1" s="536"/>
      <c r="W1" s="536"/>
      <c r="X1" s="536"/>
      <c r="Y1" s="536"/>
      <c r="Z1" s="536"/>
      <c r="AA1" s="536"/>
      <c r="AB1" s="536"/>
      <c r="AC1" s="536"/>
      <c r="AD1" s="536"/>
      <c r="AE1" s="536"/>
      <c r="AF1" s="536"/>
      <c r="AG1" s="536"/>
      <c r="AH1" s="536"/>
      <c r="AI1" s="536"/>
      <c r="AJ1" s="536"/>
      <c r="AK1" s="536"/>
      <c r="AL1" s="536"/>
      <c r="AM1" s="536"/>
      <c r="AN1" s="536"/>
      <c r="AO1" s="536"/>
      <c r="AP1" s="536"/>
      <c r="AQ1" s="536"/>
      <c r="AR1" s="536"/>
      <c r="AS1" s="536"/>
      <c r="AT1" s="536"/>
      <c r="AU1" s="537"/>
      <c r="AV1" s="79"/>
      <c r="AW1" s="79"/>
      <c r="AX1" s="79"/>
      <c r="AY1" s="79"/>
      <c r="AZ1" s="79"/>
      <c r="BA1" s="79"/>
      <c r="BB1" s="79"/>
      <c r="BC1" s="79"/>
      <c r="BD1" s="79"/>
      <c r="BE1" s="79"/>
      <c r="BF1" s="79"/>
      <c r="BG1" s="79"/>
    </row>
    <row r="2" spans="1:59" ht="30.75" customHeight="1">
      <c r="A2" s="529"/>
      <c r="B2" s="530"/>
      <c r="C2" s="530"/>
      <c r="D2" s="530"/>
      <c r="E2" s="530"/>
      <c r="F2" s="531"/>
      <c r="G2" s="538"/>
      <c r="H2" s="539"/>
      <c r="I2" s="539"/>
      <c r="J2" s="539"/>
      <c r="K2" s="539"/>
      <c r="L2" s="539"/>
      <c r="M2" s="539"/>
      <c r="N2" s="539"/>
      <c r="O2" s="539"/>
      <c r="P2" s="539"/>
      <c r="Q2" s="539"/>
      <c r="R2" s="539"/>
      <c r="S2" s="539"/>
      <c r="T2" s="539"/>
      <c r="U2" s="539"/>
      <c r="V2" s="539"/>
      <c r="W2" s="539"/>
      <c r="X2" s="539"/>
      <c r="Y2" s="539"/>
      <c r="Z2" s="539"/>
      <c r="AA2" s="539"/>
      <c r="AB2" s="539"/>
      <c r="AC2" s="539"/>
      <c r="AD2" s="539"/>
      <c r="AE2" s="539"/>
      <c r="AF2" s="539"/>
      <c r="AG2" s="539"/>
      <c r="AH2" s="539"/>
      <c r="AI2" s="539"/>
      <c r="AJ2" s="539"/>
      <c r="AK2" s="539"/>
      <c r="AL2" s="539"/>
      <c r="AM2" s="539"/>
      <c r="AN2" s="539"/>
      <c r="AO2" s="539"/>
      <c r="AP2" s="539"/>
      <c r="AQ2" s="539"/>
      <c r="AR2" s="539"/>
      <c r="AS2" s="539"/>
      <c r="AT2" s="539"/>
      <c r="AU2" s="540"/>
      <c r="AV2" s="79"/>
      <c r="AW2" s="79"/>
      <c r="AX2" s="79"/>
      <c r="AY2" s="79"/>
      <c r="AZ2" s="79"/>
      <c r="BA2" s="79"/>
      <c r="BB2" s="79"/>
      <c r="BC2" s="79"/>
      <c r="BD2" s="79"/>
      <c r="BE2" s="79"/>
      <c r="BF2" s="79"/>
      <c r="BG2" s="79"/>
    </row>
    <row r="3" spans="1:59" ht="13.5" customHeight="1" thickBot="1">
      <c r="A3" s="532"/>
      <c r="B3" s="533"/>
      <c r="C3" s="533"/>
      <c r="D3" s="533"/>
      <c r="E3" s="533"/>
      <c r="F3" s="534"/>
      <c r="G3" s="538"/>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539"/>
      <c r="AM3" s="539"/>
      <c r="AN3" s="539"/>
      <c r="AO3" s="539"/>
      <c r="AP3" s="539"/>
      <c r="AQ3" s="539"/>
      <c r="AR3" s="539"/>
      <c r="AS3" s="539"/>
      <c r="AT3" s="539"/>
      <c r="AU3" s="540"/>
      <c r="AV3" s="79"/>
      <c r="AW3" s="79"/>
      <c r="AX3" s="79"/>
      <c r="AY3" s="79"/>
      <c r="AZ3" s="79"/>
      <c r="BA3" s="79"/>
      <c r="BB3" s="79"/>
      <c r="BC3" s="79"/>
      <c r="BD3" s="79"/>
      <c r="BE3" s="79"/>
      <c r="BF3" s="79"/>
      <c r="BG3" s="79"/>
    </row>
    <row r="4" spans="1:59" ht="29.25" customHeight="1">
      <c r="A4" s="549" t="s">
        <v>2</v>
      </c>
      <c r="B4" s="550"/>
      <c r="C4" s="550"/>
      <c r="D4" s="550"/>
      <c r="E4" s="550"/>
      <c r="F4" s="550"/>
      <c r="G4" s="550"/>
      <c r="H4" s="550"/>
      <c r="I4" s="550"/>
      <c r="J4" s="552" t="s">
        <v>3</v>
      </c>
      <c r="K4" s="552"/>
      <c r="L4" s="552"/>
      <c r="M4" s="552"/>
      <c r="N4" s="552"/>
      <c r="O4" s="552" t="s">
        <v>4</v>
      </c>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41" t="s">
        <v>5</v>
      </c>
      <c r="AV4" s="525" t="s">
        <v>6</v>
      </c>
      <c r="AW4" s="525"/>
      <c r="AX4" s="525"/>
      <c r="AY4" s="525"/>
      <c r="AZ4" s="525"/>
      <c r="BA4" s="525"/>
      <c r="BB4" s="527" t="s">
        <v>7</v>
      </c>
      <c r="BC4" s="525"/>
      <c r="BD4" s="525"/>
      <c r="BE4" s="527" t="s">
        <v>8</v>
      </c>
      <c r="BF4" s="525"/>
      <c r="BG4" s="525"/>
    </row>
    <row r="5" spans="1:59" ht="14.25" customHeight="1" thickBot="1">
      <c r="A5" s="551"/>
      <c r="B5" s="526"/>
      <c r="C5" s="526"/>
      <c r="D5" s="526"/>
      <c r="E5" s="526"/>
      <c r="F5" s="526"/>
      <c r="G5" s="526"/>
      <c r="H5" s="526"/>
      <c r="I5" s="526"/>
      <c r="J5" s="542" t="s">
        <v>9</v>
      </c>
      <c r="K5" s="542"/>
      <c r="L5" s="542"/>
      <c r="M5" s="542"/>
      <c r="N5" s="542"/>
      <c r="O5" s="543" t="s">
        <v>10</v>
      </c>
      <c r="P5" s="544"/>
      <c r="Q5" s="545"/>
      <c r="R5" s="543" t="s">
        <v>11</v>
      </c>
      <c r="S5" s="544"/>
      <c r="T5" s="544"/>
      <c r="U5" s="544"/>
      <c r="V5" s="544"/>
      <c r="W5" s="544"/>
      <c r="X5" s="544"/>
      <c r="Y5" s="544"/>
      <c r="Z5" s="544"/>
      <c r="AA5" s="544"/>
      <c r="AB5" s="544"/>
      <c r="AC5" s="544"/>
      <c r="AD5" s="544"/>
      <c r="AE5" s="544"/>
      <c r="AF5" s="544"/>
      <c r="AG5" s="545"/>
      <c r="AH5" s="546" t="s">
        <v>12</v>
      </c>
      <c r="AI5" s="547"/>
      <c r="AJ5" s="546" t="s">
        <v>13</v>
      </c>
      <c r="AK5" s="548"/>
      <c r="AL5" s="546" t="s">
        <v>14</v>
      </c>
      <c r="AM5" s="548"/>
      <c r="AN5" s="199"/>
      <c r="AO5" s="199"/>
      <c r="AP5" s="199"/>
      <c r="AQ5" s="199"/>
      <c r="AR5" s="542" t="s">
        <v>15</v>
      </c>
      <c r="AS5" s="542"/>
      <c r="AT5" s="542"/>
      <c r="AU5" s="542"/>
      <c r="AV5" s="526"/>
      <c r="AW5" s="526"/>
      <c r="AX5" s="526"/>
      <c r="AY5" s="526"/>
      <c r="AZ5" s="526"/>
      <c r="BA5" s="526"/>
      <c r="BB5" s="526"/>
      <c r="BC5" s="526"/>
      <c r="BD5" s="526"/>
      <c r="BE5" s="526"/>
      <c r="BF5" s="526"/>
      <c r="BG5" s="526"/>
    </row>
    <row r="6" spans="1:59" ht="111.75" customHeight="1" thickBot="1">
      <c r="A6" s="61" t="s">
        <v>16</v>
      </c>
      <c r="B6" s="62" t="s">
        <v>17</v>
      </c>
      <c r="C6" s="62" t="s">
        <v>18</v>
      </c>
      <c r="D6" s="62" t="s">
        <v>19</v>
      </c>
      <c r="E6" s="62" t="s">
        <v>20</v>
      </c>
      <c r="F6" s="62" t="s">
        <v>21</v>
      </c>
      <c r="G6" s="62" t="s">
        <v>22</v>
      </c>
      <c r="H6" s="62" t="s">
        <v>23</v>
      </c>
      <c r="I6" s="62" t="s">
        <v>24</v>
      </c>
      <c r="J6" s="88" t="s">
        <v>25</v>
      </c>
      <c r="K6" s="88"/>
      <c r="L6" s="88" t="s">
        <v>26</v>
      </c>
      <c r="M6" s="88"/>
      <c r="N6" s="88" t="s">
        <v>27</v>
      </c>
      <c r="O6" s="62" t="s">
        <v>28</v>
      </c>
      <c r="P6" s="89" t="s">
        <v>29</v>
      </c>
      <c r="Q6" s="62" t="s">
        <v>30</v>
      </c>
      <c r="R6" s="62" t="s">
        <v>31</v>
      </c>
      <c r="S6" s="62"/>
      <c r="T6" s="62" t="s">
        <v>32</v>
      </c>
      <c r="U6" s="62"/>
      <c r="V6" s="62" t="s">
        <v>33</v>
      </c>
      <c r="W6" s="62"/>
      <c r="X6" s="62" t="s">
        <v>34</v>
      </c>
      <c r="Y6" s="62"/>
      <c r="Z6" s="62" t="s">
        <v>35</v>
      </c>
      <c r="AA6" s="62"/>
      <c r="AB6" s="62" t="s">
        <v>36</v>
      </c>
      <c r="AC6" s="62"/>
      <c r="AD6" s="62" t="s">
        <v>37</v>
      </c>
      <c r="AE6" s="62"/>
      <c r="AF6" s="62" t="s">
        <v>38</v>
      </c>
      <c r="AG6" s="62" t="s">
        <v>39</v>
      </c>
      <c r="AH6" s="62" t="s">
        <v>40</v>
      </c>
      <c r="AI6" s="62" t="s">
        <v>41</v>
      </c>
      <c r="AJ6" s="62" t="s">
        <v>42</v>
      </c>
      <c r="AK6" s="62" t="s">
        <v>43</v>
      </c>
      <c r="AL6" s="62" t="s">
        <v>44</v>
      </c>
      <c r="AM6" s="62" t="s">
        <v>45</v>
      </c>
      <c r="AN6" s="126" t="s">
        <v>46</v>
      </c>
      <c r="AO6" s="126" t="s">
        <v>47</v>
      </c>
      <c r="AP6" s="126"/>
      <c r="AQ6" s="126"/>
      <c r="AR6" s="62" t="s">
        <v>25</v>
      </c>
      <c r="AS6" s="62" t="s">
        <v>26</v>
      </c>
      <c r="AT6" s="62" t="s">
        <v>27</v>
      </c>
      <c r="AU6" s="62" t="s">
        <v>48</v>
      </c>
      <c r="AV6" s="62" t="s">
        <v>49</v>
      </c>
      <c r="AW6" s="62" t="s">
        <v>50</v>
      </c>
      <c r="AX6" s="62" t="s">
        <v>51</v>
      </c>
      <c r="AY6" s="62" t="s">
        <v>52</v>
      </c>
      <c r="AZ6" s="62" t="s">
        <v>53</v>
      </c>
      <c r="BA6" s="62" t="s">
        <v>54</v>
      </c>
      <c r="BB6" s="62" t="s">
        <v>55</v>
      </c>
      <c r="BC6" s="62" t="s">
        <v>56</v>
      </c>
      <c r="BD6" s="62" t="s">
        <v>57</v>
      </c>
      <c r="BE6" s="62" t="s">
        <v>58</v>
      </c>
      <c r="BF6" s="62" t="s">
        <v>59</v>
      </c>
      <c r="BG6" s="64" t="s">
        <v>60</v>
      </c>
    </row>
    <row r="7" spans="1:59" ht="114">
      <c r="A7" s="483">
        <v>1</v>
      </c>
      <c r="B7" s="479" t="s">
        <v>61</v>
      </c>
      <c r="C7" s="492" t="s">
        <v>62</v>
      </c>
      <c r="D7" s="479" t="s">
        <v>63</v>
      </c>
      <c r="E7" s="479" t="s">
        <v>64</v>
      </c>
      <c r="F7" s="479" t="s">
        <v>65</v>
      </c>
      <c r="G7" s="102" t="s">
        <v>66</v>
      </c>
      <c r="H7" s="101" t="s">
        <v>67</v>
      </c>
      <c r="I7" s="102" t="s">
        <v>68</v>
      </c>
      <c r="J7" s="515" t="s">
        <v>69</v>
      </c>
      <c r="K7" s="436">
        <f>+VLOOKUP(J7,Listados!$K$8:$L$12,2,0)</f>
        <v>5</v>
      </c>
      <c r="L7" s="434" t="s">
        <v>70</v>
      </c>
      <c r="M7" s="436">
        <f>+VLOOKUP(L7,Listados!$K$13:$L$17,2,0)</f>
        <v>2</v>
      </c>
      <c r="N7" s="436" t="str">
        <f>IF(AND(J7&lt;&gt;"",L7&lt;&gt;""),VLOOKUP(J7&amp;L7,Listados!$M$3:$N$27,2,FALSE),"")</f>
        <v>Alto</v>
      </c>
      <c r="O7" s="102" t="s">
        <v>71</v>
      </c>
      <c r="P7" s="119" t="s">
        <v>66</v>
      </c>
      <c r="Q7" s="120" t="s">
        <v>72</v>
      </c>
      <c r="R7" s="104" t="s">
        <v>73</v>
      </c>
      <c r="S7" s="103">
        <f>+IF(R7="si",15,"0")</f>
        <v>15</v>
      </c>
      <c r="T7" s="104" t="s">
        <v>73</v>
      </c>
      <c r="U7" s="103">
        <f>+IF(T7="si",15,"0")</f>
        <v>15</v>
      </c>
      <c r="V7" s="104" t="s">
        <v>73</v>
      </c>
      <c r="W7" s="103">
        <f>+IF(V7="si",15,"0")</f>
        <v>15</v>
      </c>
      <c r="X7" s="104" t="s">
        <v>72</v>
      </c>
      <c r="Y7" s="103">
        <f>+IF(X7="Preventivo",15,IF(X7="Detectivo",10,"0"))</f>
        <v>15</v>
      </c>
      <c r="Z7" s="104" t="s">
        <v>73</v>
      </c>
      <c r="AA7" s="103">
        <f>+IF(Z7="si",15,"0")</f>
        <v>15</v>
      </c>
      <c r="AB7" s="104" t="s">
        <v>73</v>
      </c>
      <c r="AC7" s="103">
        <f>+IF(AB7="si",15,"0")</f>
        <v>15</v>
      </c>
      <c r="AD7" s="104" t="s">
        <v>74</v>
      </c>
      <c r="AE7" s="103">
        <f>+IF(AD7="Completa",10,IF(AD7="Incompleta",5,"0"))</f>
        <v>10</v>
      </c>
      <c r="AF7" s="106">
        <f>IF((SUM(S7,U7,W7,Y7,AA7,AC7,AE7)=0),"",(SUM(S7,U7,W7,Y7,AA7,AC7,AE7)))</f>
        <v>100</v>
      </c>
      <c r="AG7" s="106" t="str">
        <f>IF(AF7&lt;=85,"Débil",IF(AF7&lt;=95,"Moderado",IF(AF7=100,"Fuerte","")))</f>
        <v>Fuerte</v>
      </c>
      <c r="AH7" s="121" t="s">
        <v>75</v>
      </c>
      <c r="AI7" s="106" t="str">
        <f>+IF(AH7="siempre","Fuerte",IF(AH7="Algunas veces","Moderado",IF(AH7="No se ejecuta","Débil","")))</f>
        <v>Fuerte</v>
      </c>
      <c r="AJ7" s="106" t="str">
        <f>IFERROR(VLOOKUP((CONCATENATE(AG7,AI7)),Listados!$U$3:$V$11,2,FALSE),"")</f>
        <v>Fuerte</v>
      </c>
      <c r="AK7" s="106">
        <f>IF(AJ7="","",IF(AJ7="Débil", 0, IF(AJ7="Moderado",50,100)))</f>
        <v>100</v>
      </c>
      <c r="AL7" s="442">
        <f>AVERAGE(AK7:AK10)</f>
        <v>100</v>
      </c>
      <c r="AM7" s="442" t="str">
        <f>IF(AL7&lt;=50,"Débil",IF(AL7&lt;=99,"Moderado",IF(AL7=100,"fuerte","")))</f>
        <v>fuerte</v>
      </c>
      <c r="AN7" s="227">
        <f>+IF(AND(Q7="Preventivo",AM7="Fuerte"),2,IF(AND(Q7="Preventivo",AM7="Moderado"),1,0))</f>
        <v>2</v>
      </c>
      <c r="AO7" s="227">
        <f>+IF(AND(Q7="Detectivo",$AM7="Fuerte"),2,IF(AND(Q7="Detectivo",$AM7="Moderado"),1,IF(AND(Q7="Preventivo",$AM7="Fuerte"),1,0)))</f>
        <v>1</v>
      </c>
      <c r="AP7" s="227">
        <f>+K7-AN7</f>
        <v>3</v>
      </c>
      <c r="AQ7" s="227">
        <f>+M7-AO7</f>
        <v>1</v>
      </c>
      <c r="AR7" s="436" t="str">
        <f>+VLOOKUP(MIN(AP7:AP9),Listados!$J$18:$K$24,2,TRUE)</f>
        <v>Posible</v>
      </c>
      <c r="AS7" s="436" t="str">
        <f>+VLOOKUP(MIN(AQ7),Listados!$J$26:$K$32,2,TRUE)</f>
        <v>Insignificante</v>
      </c>
      <c r="AT7" s="436" t="str">
        <f>IF(AND(AR7&lt;&gt;"",AS7&lt;&gt;""),VLOOKUP(AR7&amp;AS7,Listados!$M$3:$N$27,2,FALSE),"")</f>
        <v>Bajo</v>
      </c>
      <c r="AU7" s="436" t="str">
        <f>+VLOOKUP(AT7,Listados!$P$3:$Q$6,2,FALSE)</f>
        <v>Asumir el riesgo</v>
      </c>
      <c r="AV7" s="107"/>
      <c r="AW7" s="107"/>
      <c r="AX7" s="108"/>
      <c r="AY7" s="109"/>
      <c r="AZ7" s="107"/>
      <c r="BA7" s="107"/>
      <c r="BB7" s="446"/>
      <c r="BC7" s="446"/>
      <c r="BD7" s="446"/>
      <c r="BE7" s="454"/>
      <c r="BF7" s="456"/>
      <c r="BG7" s="458"/>
    </row>
    <row r="8" spans="1:59" ht="114">
      <c r="A8" s="484"/>
      <c r="B8" s="471"/>
      <c r="C8" s="493"/>
      <c r="D8" s="471"/>
      <c r="E8" s="471"/>
      <c r="F8" s="471"/>
      <c r="G8" s="229" t="s">
        <v>76</v>
      </c>
      <c r="H8" s="228" t="s">
        <v>67</v>
      </c>
      <c r="I8" s="229" t="s">
        <v>77</v>
      </c>
      <c r="J8" s="516"/>
      <c r="K8" s="441"/>
      <c r="L8" s="439"/>
      <c r="M8" s="441"/>
      <c r="N8" s="441"/>
      <c r="O8" s="100" t="s">
        <v>78</v>
      </c>
      <c r="P8" s="230" t="s">
        <v>76</v>
      </c>
      <c r="Q8" s="231" t="s">
        <v>72</v>
      </c>
      <c r="R8" s="232" t="s">
        <v>73</v>
      </c>
      <c r="S8" s="233">
        <f t="shared" ref="S8:S11" si="0">+IF(R8="si",15,"0")</f>
        <v>15</v>
      </c>
      <c r="T8" s="232" t="s">
        <v>73</v>
      </c>
      <c r="U8" s="233">
        <f t="shared" ref="U8:U11" si="1">+IF(T8="si",15,"0")</f>
        <v>15</v>
      </c>
      <c r="V8" s="232" t="s">
        <v>73</v>
      </c>
      <c r="W8" s="233">
        <f t="shared" ref="W8:W11" si="2">+IF(V8="si",15,"0")</f>
        <v>15</v>
      </c>
      <c r="X8" s="232" t="s">
        <v>72</v>
      </c>
      <c r="Y8" s="233">
        <f t="shared" ref="Y8:Y11" si="3">+IF(X8="Preventivo",15,IF(X8="Detectivo",10,"0"))</f>
        <v>15</v>
      </c>
      <c r="Z8" s="232" t="s">
        <v>73</v>
      </c>
      <c r="AA8" s="233">
        <f t="shared" ref="AA8:AA11" si="4">+IF(Z8="si",15,"0")</f>
        <v>15</v>
      </c>
      <c r="AB8" s="232" t="s">
        <v>73</v>
      </c>
      <c r="AC8" s="233">
        <f t="shared" ref="AC8:AC11" si="5">+IF(AB8="si",15,"0")</f>
        <v>15</v>
      </c>
      <c r="AD8" s="232" t="s">
        <v>74</v>
      </c>
      <c r="AE8" s="233">
        <f t="shared" ref="AE8:AE11" si="6">+IF(AD8="Completa",10,IF(AD8="Incompleta",5,"0"))</f>
        <v>10</v>
      </c>
      <c r="AF8" s="227">
        <f t="shared" ref="AF8:AF11" si="7">IF((SUM(S8,U8,W8,Y8,AA8,AC8,AE8)=0),"",(SUM(S8,U8,W8,Y8,AA8,AC8,AE8)))</f>
        <v>100</v>
      </c>
      <c r="AG8" s="80" t="str">
        <f t="shared" ref="AG8:AG11" si="8">IF(AF8&lt;=85,"Débil",IF(AF8&lt;=95,"Moderado",IF(AF8=100,"Fuerte","")))</f>
        <v>Fuerte</v>
      </c>
      <c r="AH8" s="234" t="s">
        <v>75</v>
      </c>
      <c r="AI8" s="227" t="str">
        <f t="shared" ref="AI8:AI11" si="9">+IF(AH8="siempre","Fuerte",IF(AH8="Algunas veces","Moderado",IF(AH8="No se ejecuta","Débil","")))</f>
        <v>Fuerte</v>
      </c>
      <c r="AJ8" s="227" t="str">
        <f>IFERROR(VLOOKUP((CONCATENATE(AG8,AI8)),Listados!$U$3:$V$11,2,FALSE),"")</f>
        <v>Fuerte</v>
      </c>
      <c r="AK8" s="227">
        <f t="shared" ref="AK8:AK11" si="10">IF(AJ8="","",IF(AJ8="Débil", 0, IF(AJ8="Moderado",50,100)))</f>
        <v>100</v>
      </c>
      <c r="AL8" s="423"/>
      <c r="AM8" s="423"/>
      <c r="AN8" s="227">
        <f>+IF(AND(Q8="Preventivo",AM7="Fuerte"),2,IF(AND(Q8="Preventivo",AM7="Moderado"),1,0))</f>
        <v>2</v>
      </c>
      <c r="AO8" s="227">
        <f>+IF(AND(Q8="Detectivo",$AM7="Fuerte"),2,IF(AND(Q8="Detectivo",$AM7="Moderado"),1,IF(AND(Q8="Preventivo",$AM7="Fuerte"),1,0)))</f>
        <v>1</v>
      </c>
      <c r="AP8" s="227">
        <f>+K7-AN8</f>
        <v>3</v>
      </c>
      <c r="AQ8" s="227">
        <f>+M7-AO8</f>
        <v>1</v>
      </c>
      <c r="AR8" s="441"/>
      <c r="AS8" s="441"/>
      <c r="AT8" s="441"/>
      <c r="AU8" s="441"/>
      <c r="AV8" s="235"/>
      <c r="AW8" s="235"/>
      <c r="AX8" s="235"/>
      <c r="AY8" s="235"/>
      <c r="AZ8" s="235"/>
      <c r="BA8" s="235"/>
      <c r="BB8" s="428"/>
      <c r="BC8" s="428"/>
      <c r="BD8" s="428"/>
      <c r="BE8" s="430"/>
      <c r="BF8" s="432"/>
      <c r="BG8" s="459"/>
    </row>
    <row r="9" spans="1:59" ht="99.75">
      <c r="A9" s="484"/>
      <c r="B9" s="471"/>
      <c r="C9" s="493"/>
      <c r="D9" s="471"/>
      <c r="E9" s="471"/>
      <c r="F9" s="471"/>
      <c r="G9" s="236"/>
      <c r="H9" s="236"/>
      <c r="I9" s="236"/>
      <c r="J9" s="516"/>
      <c r="K9" s="441"/>
      <c r="L9" s="439"/>
      <c r="M9" s="441"/>
      <c r="N9" s="441"/>
      <c r="O9" s="100" t="s">
        <v>79</v>
      </c>
      <c r="P9" s="237" t="s">
        <v>76</v>
      </c>
      <c r="Q9" s="232" t="s">
        <v>80</v>
      </c>
      <c r="R9" s="232" t="s">
        <v>73</v>
      </c>
      <c r="S9" s="233">
        <f t="shared" si="0"/>
        <v>15</v>
      </c>
      <c r="T9" s="232" t="s">
        <v>73</v>
      </c>
      <c r="U9" s="233">
        <f t="shared" si="1"/>
        <v>15</v>
      </c>
      <c r="V9" s="232" t="s">
        <v>73</v>
      </c>
      <c r="W9" s="233">
        <f t="shared" si="2"/>
        <v>15</v>
      </c>
      <c r="X9" s="232" t="s">
        <v>72</v>
      </c>
      <c r="Y9" s="233">
        <f t="shared" si="3"/>
        <v>15</v>
      </c>
      <c r="Z9" s="232" t="s">
        <v>73</v>
      </c>
      <c r="AA9" s="233">
        <f t="shared" si="4"/>
        <v>15</v>
      </c>
      <c r="AB9" s="232" t="s">
        <v>73</v>
      </c>
      <c r="AC9" s="233">
        <f t="shared" si="5"/>
        <v>15</v>
      </c>
      <c r="AD9" s="232" t="s">
        <v>74</v>
      </c>
      <c r="AE9" s="233">
        <f t="shared" si="6"/>
        <v>10</v>
      </c>
      <c r="AF9" s="227">
        <f t="shared" si="7"/>
        <v>100</v>
      </c>
      <c r="AG9" s="80" t="str">
        <f t="shared" si="8"/>
        <v>Fuerte</v>
      </c>
      <c r="AH9" s="234" t="s">
        <v>75</v>
      </c>
      <c r="AI9" s="227" t="str">
        <f t="shared" si="9"/>
        <v>Fuerte</v>
      </c>
      <c r="AJ9" s="227" t="str">
        <f>IFERROR(VLOOKUP((CONCATENATE(AG9,AI9)),Listados!$U$3:$V$11,2,FALSE),"")</f>
        <v>Fuerte</v>
      </c>
      <c r="AK9" s="227">
        <f t="shared" si="10"/>
        <v>100</v>
      </c>
      <c r="AL9" s="423"/>
      <c r="AM9" s="423"/>
      <c r="AN9" s="227">
        <f>+IF(AND(Q9="Preventivo",AM7="Fuerte"),2,IF(AND(Q9="Preventivo",AM7="Moderado"),1,0))</f>
        <v>0</v>
      </c>
      <c r="AO9" s="227">
        <f>+IF(AND(Q8="Detectivo",$AM7="Fuerte"),2,IF(AND(Q8="Detectivo",$AM7="Moderado"),1,IF(AND(Q8="Preventivo",$AM7="Fuerte"),1,0)))</f>
        <v>1</v>
      </c>
      <c r="AP9" s="227">
        <f>+K7-AN9</f>
        <v>5</v>
      </c>
      <c r="AQ9" s="227">
        <f>+M7-AO9</f>
        <v>1</v>
      </c>
      <c r="AR9" s="441"/>
      <c r="AS9" s="441"/>
      <c r="AT9" s="441"/>
      <c r="AU9" s="441"/>
      <c r="AV9" s="235"/>
      <c r="AW9" s="235"/>
      <c r="AX9" s="238"/>
      <c r="AY9" s="238"/>
      <c r="AZ9" s="235"/>
      <c r="BA9" s="235"/>
      <c r="BB9" s="428"/>
      <c r="BC9" s="428"/>
      <c r="BD9" s="428"/>
      <c r="BE9" s="430"/>
      <c r="BF9" s="432"/>
      <c r="BG9" s="459"/>
    </row>
    <row r="10" spans="1:59" ht="15.75" thickBot="1">
      <c r="A10" s="485"/>
      <c r="B10" s="480"/>
      <c r="C10" s="494"/>
      <c r="D10" s="480"/>
      <c r="E10" s="480"/>
      <c r="F10" s="480"/>
      <c r="G10" s="122"/>
      <c r="H10" s="122"/>
      <c r="I10" s="122"/>
      <c r="J10" s="517"/>
      <c r="K10" s="521"/>
      <c r="L10" s="522"/>
      <c r="M10" s="521"/>
      <c r="N10" s="521"/>
      <c r="O10" s="123"/>
      <c r="P10" s="124"/>
      <c r="Q10" s="114"/>
      <c r="R10" s="114"/>
      <c r="S10" s="113" t="str">
        <f t="shared" si="0"/>
        <v>0</v>
      </c>
      <c r="T10" s="114"/>
      <c r="U10" s="113" t="str">
        <f t="shared" si="1"/>
        <v>0</v>
      </c>
      <c r="V10" s="114"/>
      <c r="W10" s="113" t="str">
        <f t="shared" si="2"/>
        <v>0</v>
      </c>
      <c r="X10" s="114"/>
      <c r="Y10" s="113" t="str">
        <f t="shared" si="3"/>
        <v>0</v>
      </c>
      <c r="Z10" s="114"/>
      <c r="AA10" s="113" t="str">
        <f t="shared" si="4"/>
        <v>0</v>
      </c>
      <c r="AB10" s="114"/>
      <c r="AC10" s="113" t="str">
        <f t="shared" si="5"/>
        <v>0</v>
      </c>
      <c r="AD10" s="114"/>
      <c r="AE10" s="113" t="str">
        <f t="shared" si="6"/>
        <v>0</v>
      </c>
      <c r="AF10" s="116" t="str">
        <f t="shared" si="7"/>
        <v/>
      </c>
      <c r="AG10" s="115" t="str">
        <f t="shared" si="8"/>
        <v/>
      </c>
      <c r="AH10" s="125"/>
      <c r="AI10" s="116" t="str">
        <f t="shared" si="9"/>
        <v/>
      </c>
      <c r="AJ10" s="116" t="str">
        <f>IFERROR(VLOOKUP((CONCATENATE(AG10,AI10)),Listados!$U$3:$V$11,2,FALSE),"")</f>
        <v/>
      </c>
      <c r="AK10" s="116" t="str">
        <f t="shared" si="10"/>
        <v/>
      </c>
      <c r="AL10" s="523"/>
      <c r="AM10" s="523"/>
      <c r="AN10" s="227">
        <f>+IF(AND(Q10="Preventivo",AM8="Fuerte"),2,IF(AND(Q10="Preventivo",AM8="Moderado"),1,0))</f>
        <v>0</v>
      </c>
      <c r="AO10" s="227">
        <f>+IF(AND(Q9="Detectivo",$AM8="Fuerte"),2,IF(AND(Q9="Detectivo",$AM8="Moderado"),1,IF(AND(Q9="Preventivo",$AM8="Fuerte"),1,0)))</f>
        <v>0</v>
      </c>
      <c r="AP10" s="227">
        <f>+K8-AN10</f>
        <v>0</v>
      </c>
      <c r="AQ10" s="227">
        <f>+M8-AO10</f>
        <v>0</v>
      </c>
      <c r="AR10" s="521"/>
      <c r="AS10" s="521"/>
      <c r="AT10" s="521"/>
      <c r="AU10" s="521"/>
      <c r="AV10" s="117"/>
      <c r="AW10" s="117"/>
      <c r="AX10" s="118"/>
      <c r="AY10" s="118"/>
      <c r="AZ10" s="117"/>
      <c r="BA10" s="117"/>
      <c r="BB10" s="447"/>
      <c r="BC10" s="447"/>
      <c r="BD10" s="447"/>
      <c r="BE10" s="455"/>
      <c r="BF10" s="457"/>
      <c r="BG10" s="460"/>
    </row>
    <row r="11" spans="1:59" ht="90" customHeight="1">
      <c r="A11" s="483">
        <v>2</v>
      </c>
      <c r="B11" s="479" t="s">
        <v>61</v>
      </c>
      <c r="C11" s="492" t="s">
        <v>62</v>
      </c>
      <c r="D11" s="479" t="s">
        <v>81</v>
      </c>
      <c r="E11" s="479" t="s">
        <v>82</v>
      </c>
      <c r="F11" s="479" t="s">
        <v>65</v>
      </c>
      <c r="G11" s="102" t="s">
        <v>83</v>
      </c>
      <c r="H11" s="101" t="s">
        <v>67</v>
      </c>
      <c r="I11" s="515" t="s">
        <v>84</v>
      </c>
      <c r="J11" s="479" t="s">
        <v>85</v>
      </c>
      <c r="K11" s="488">
        <f>+VLOOKUP(J11,Listados!$K$8:$L$12,2,0)</f>
        <v>3</v>
      </c>
      <c r="L11" s="490" t="s">
        <v>86</v>
      </c>
      <c r="M11" s="488">
        <f>+VLOOKUP(L11,Listados!$K$13:$L$17,2,0)</f>
        <v>3</v>
      </c>
      <c r="N11" s="488" t="str">
        <f>IF(AND(J11&lt;&gt;"",L11&lt;&gt;""),VLOOKUP(J11&amp;L11,Listados!$M$3:$N$27,2,FALSE),"")</f>
        <v>Alto</v>
      </c>
      <c r="O11" s="555" t="s">
        <v>87</v>
      </c>
      <c r="P11" s="105" t="s">
        <v>83</v>
      </c>
      <c r="Q11" s="559" t="s">
        <v>80</v>
      </c>
      <c r="R11" s="434" t="s">
        <v>73</v>
      </c>
      <c r="S11" s="436">
        <f t="shared" si="0"/>
        <v>15</v>
      </c>
      <c r="T11" s="434" t="s">
        <v>73</v>
      </c>
      <c r="U11" s="436">
        <f t="shared" si="1"/>
        <v>15</v>
      </c>
      <c r="V11" s="434" t="s">
        <v>73</v>
      </c>
      <c r="W11" s="436">
        <f t="shared" si="2"/>
        <v>15</v>
      </c>
      <c r="X11" s="434" t="s">
        <v>72</v>
      </c>
      <c r="Y11" s="436">
        <f t="shared" si="3"/>
        <v>15</v>
      </c>
      <c r="Z11" s="434" t="s">
        <v>73</v>
      </c>
      <c r="AA11" s="436">
        <f t="shared" si="4"/>
        <v>15</v>
      </c>
      <c r="AB11" s="434" t="s">
        <v>73</v>
      </c>
      <c r="AC11" s="436">
        <f t="shared" si="5"/>
        <v>15</v>
      </c>
      <c r="AD11" s="434" t="s">
        <v>74</v>
      </c>
      <c r="AE11" s="436">
        <f t="shared" si="6"/>
        <v>10</v>
      </c>
      <c r="AF11" s="442">
        <f t="shared" si="7"/>
        <v>100</v>
      </c>
      <c r="AG11" s="442" t="str">
        <f t="shared" si="8"/>
        <v>Fuerte</v>
      </c>
      <c r="AH11" s="424" t="s">
        <v>75</v>
      </c>
      <c r="AI11" s="442" t="str">
        <f t="shared" si="9"/>
        <v>Fuerte</v>
      </c>
      <c r="AJ11" s="442" t="str">
        <f>IFERROR(VLOOKUP((CONCATENATE(AG11,AI11)),Listados!$U$3:$V$11,2,FALSE),"")</f>
        <v>Fuerte</v>
      </c>
      <c r="AK11" s="442">
        <f t="shared" si="10"/>
        <v>100</v>
      </c>
      <c r="AL11" s="481">
        <f t="shared" ref="AL11" si="11">AVERAGE(AK11:AK15)</f>
        <v>100</v>
      </c>
      <c r="AM11" s="481" t="str">
        <f t="shared" ref="AM11" si="12">IF(AL11&lt;=50,"Débil",IF(AL11&lt;=99,"Moderado",IF(AL11=100,"fuerte","")))</f>
        <v>fuerte</v>
      </c>
      <c r="AN11" s="422">
        <f>+IF(AND(Q11="Preventivo",AM11="Fuerte"),2,IF(AND(Q11="Preventivo",AM11="Moderado"),1,0))</f>
        <v>0</v>
      </c>
      <c r="AO11" s="422">
        <f t="shared" ref="AO11" si="13">+IF(AND(Q11="Detectivo",$AM11="Fuerte"),2,IF(AND(Q11="Detectivo",$AM11="Moderado"),1,IF(AND(Q11="Preventivo",$AM11="Fuerte"),1,0)))</f>
        <v>2</v>
      </c>
      <c r="AP11" s="422">
        <f t="shared" ref="AP11" si="14">+K11-AN11</f>
        <v>3</v>
      </c>
      <c r="AQ11" s="422">
        <f t="shared" ref="AQ11" si="15">+M11-AO11</f>
        <v>1</v>
      </c>
      <c r="AR11" s="488" t="str">
        <f>+VLOOKUP(MIN(AP11:AP14),Listados!$J$18:$K$24,2,TRUE)</f>
        <v>Rara Vez</v>
      </c>
      <c r="AS11" s="488" t="str">
        <f>+VLOOKUP(MIN(AQ11),Listados!$J$26:$K$32,2,TRUE)</f>
        <v>Insignificante</v>
      </c>
      <c r="AT11" s="488" t="str">
        <f>IF(AND(AR11&lt;&gt;"",AS11&lt;&gt;""),VLOOKUP(AR11&amp;AS11,Listados!$M$3:$N$27,2,FALSE),"")</f>
        <v>Bajo</v>
      </c>
      <c r="AU11" s="488" t="str">
        <f>+VLOOKUP(AT11,Listados!$P$3:$Q$6,2,FALSE)</f>
        <v>Asumir el riesgo</v>
      </c>
      <c r="AV11" s="107"/>
      <c r="AW11" s="107"/>
      <c r="AX11" s="108"/>
      <c r="AY11" s="109"/>
      <c r="AZ11" s="107"/>
      <c r="BA11" s="107"/>
      <c r="BB11" s="446"/>
      <c r="BC11" s="446"/>
      <c r="BD11" s="446"/>
      <c r="BE11" s="454"/>
      <c r="BF11" s="456"/>
      <c r="BG11" s="458"/>
    </row>
    <row r="12" spans="1:59" ht="57">
      <c r="A12" s="484"/>
      <c r="B12" s="471"/>
      <c r="C12" s="493"/>
      <c r="D12" s="471"/>
      <c r="E12" s="471"/>
      <c r="F12" s="471"/>
      <c r="G12" s="229" t="s">
        <v>88</v>
      </c>
      <c r="H12" s="228" t="s">
        <v>67</v>
      </c>
      <c r="I12" s="516"/>
      <c r="J12" s="471"/>
      <c r="K12" s="473"/>
      <c r="L12" s="476"/>
      <c r="M12" s="473"/>
      <c r="N12" s="473"/>
      <c r="O12" s="556"/>
      <c r="P12" s="239" t="s">
        <v>88</v>
      </c>
      <c r="Q12" s="560"/>
      <c r="R12" s="435"/>
      <c r="S12" s="437"/>
      <c r="T12" s="435"/>
      <c r="U12" s="437"/>
      <c r="V12" s="435"/>
      <c r="W12" s="437"/>
      <c r="X12" s="435"/>
      <c r="Y12" s="437"/>
      <c r="Z12" s="435"/>
      <c r="AA12" s="437"/>
      <c r="AB12" s="435"/>
      <c r="AC12" s="437"/>
      <c r="AD12" s="435"/>
      <c r="AE12" s="437"/>
      <c r="AF12" s="443"/>
      <c r="AG12" s="443"/>
      <c r="AH12" s="425"/>
      <c r="AI12" s="443"/>
      <c r="AJ12" s="443"/>
      <c r="AK12" s="443"/>
      <c r="AL12" s="472"/>
      <c r="AM12" s="472"/>
      <c r="AN12" s="443"/>
      <c r="AO12" s="443"/>
      <c r="AP12" s="443"/>
      <c r="AQ12" s="443"/>
      <c r="AR12" s="473"/>
      <c r="AS12" s="473"/>
      <c r="AT12" s="473"/>
      <c r="AU12" s="473"/>
      <c r="AV12" s="235"/>
      <c r="AW12" s="235"/>
      <c r="AX12" s="235"/>
      <c r="AY12" s="235"/>
      <c r="AZ12" s="235"/>
      <c r="BA12" s="235"/>
      <c r="BB12" s="428"/>
      <c r="BC12" s="428"/>
      <c r="BD12" s="428"/>
      <c r="BE12" s="430"/>
      <c r="BF12" s="432"/>
      <c r="BG12" s="459"/>
    </row>
    <row r="13" spans="1:59" ht="85.5">
      <c r="A13" s="484"/>
      <c r="B13" s="471"/>
      <c r="C13" s="493"/>
      <c r="D13" s="471"/>
      <c r="E13" s="471"/>
      <c r="F13" s="471"/>
      <c r="G13" s="229" t="s">
        <v>89</v>
      </c>
      <c r="H13" s="228" t="s">
        <v>67</v>
      </c>
      <c r="I13" s="470"/>
      <c r="J13" s="471"/>
      <c r="K13" s="473"/>
      <c r="L13" s="476"/>
      <c r="M13" s="473"/>
      <c r="N13" s="473"/>
      <c r="O13" s="240" t="s">
        <v>90</v>
      </c>
      <c r="P13" s="240" t="s">
        <v>89</v>
      </c>
      <c r="Q13" s="232" t="s">
        <v>80</v>
      </c>
      <c r="R13" s="232" t="s">
        <v>73</v>
      </c>
      <c r="S13" s="233">
        <f t="shared" ref="S13:S79" si="16">+IF(R13="si",15,"0")</f>
        <v>15</v>
      </c>
      <c r="T13" s="232" t="s">
        <v>73</v>
      </c>
      <c r="U13" s="233">
        <f t="shared" ref="U13:U79" si="17">+IF(T13="si",15,"0")</f>
        <v>15</v>
      </c>
      <c r="V13" s="232" t="s">
        <v>73</v>
      </c>
      <c r="W13" s="233">
        <f t="shared" ref="W13:W79" si="18">+IF(V13="si",15,"0")</f>
        <v>15</v>
      </c>
      <c r="X13" s="232" t="s">
        <v>72</v>
      </c>
      <c r="Y13" s="233">
        <f t="shared" ref="Y13:Y79" si="19">+IF(X13="Preventivo",15,IF(X13="Detectivo",10,"0"))</f>
        <v>15</v>
      </c>
      <c r="Z13" s="232" t="s">
        <v>73</v>
      </c>
      <c r="AA13" s="233">
        <f t="shared" ref="AA13:AA79" si="20">+IF(Z13="si",15,"0")</f>
        <v>15</v>
      </c>
      <c r="AB13" s="232" t="s">
        <v>73</v>
      </c>
      <c r="AC13" s="233">
        <f t="shared" ref="AC13:AC79" si="21">+IF(AB13="si",15,"0")</f>
        <v>15</v>
      </c>
      <c r="AD13" s="232" t="s">
        <v>74</v>
      </c>
      <c r="AE13" s="233">
        <f t="shared" ref="AE13:AE79" si="22">+IF(AD13="Completa",10,IF(AD13="Incompleta",5,"0"))</f>
        <v>10</v>
      </c>
      <c r="AF13" s="227">
        <f t="shared" ref="AF13:AF79" si="23">IF((SUM(S13,U13,W13,Y13,AA13,AC13,AE13)=0),"",(SUM(S13,U13,W13,Y13,AA13,AC13,AE13)))</f>
        <v>100</v>
      </c>
      <c r="AG13" s="227" t="str">
        <f t="shared" ref="AG13:AG79" si="24">IF(AF13&lt;=85,"Débil",IF(AF13&lt;=95,"Moderado",IF(AF13=100,"Fuerte","")))</f>
        <v>Fuerte</v>
      </c>
      <c r="AH13" s="234" t="s">
        <v>75</v>
      </c>
      <c r="AI13" s="227" t="str">
        <f t="shared" ref="AI13:AI79" si="25">+IF(AH13="siempre","Fuerte",IF(AH13="Algunas veces","Moderado",IF(AH13="No se ejecuta","Débil","")))</f>
        <v>Fuerte</v>
      </c>
      <c r="AJ13" s="227" t="str">
        <f>IFERROR(VLOOKUP((CONCATENATE(AG13,AI13)),Listados!$U$3:$V$11,2,FALSE),"")</f>
        <v>Fuerte</v>
      </c>
      <c r="AK13" s="227">
        <f t="shared" ref="AK13:AK79" si="26">IF(AJ13="","",IF(AJ13="Débil", 0, IF(AJ13="Moderado",50,100)))</f>
        <v>100</v>
      </c>
      <c r="AL13" s="472"/>
      <c r="AM13" s="472"/>
      <c r="AN13" s="241">
        <f>+IF(AND(Q13="Preventivo",AM11="Fuerte"),2,IF(AND(Q13="Preventivo",AM11="Moderado"),1,0))</f>
        <v>0</v>
      </c>
      <c r="AO13" s="227">
        <f>+IF(AND(Q13="Detectivo",$AM11="Fuerte"),2,IF(AND(Q13="Detectivo",$AM11="Moderado"),1,IF(AND(Q13="Preventivo",$AM11="Fuerte"),1,0)))</f>
        <v>2</v>
      </c>
      <c r="AP13" s="241">
        <f>+K11-AN13</f>
        <v>3</v>
      </c>
      <c r="AQ13" s="241">
        <f>+M11-AO13</f>
        <v>1</v>
      </c>
      <c r="AR13" s="473"/>
      <c r="AS13" s="473"/>
      <c r="AT13" s="473"/>
      <c r="AU13" s="473"/>
      <c r="AV13" s="235"/>
      <c r="AW13" s="235"/>
      <c r="AX13" s="238"/>
      <c r="AY13" s="238"/>
      <c r="AZ13" s="235"/>
      <c r="BA13" s="235"/>
      <c r="BB13" s="428"/>
      <c r="BC13" s="428"/>
      <c r="BD13" s="428"/>
      <c r="BE13" s="430"/>
      <c r="BF13" s="432"/>
      <c r="BG13" s="459"/>
    </row>
    <row r="14" spans="1:59" ht="91.5" customHeight="1">
      <c r="A14" s="484"/>
      <c r="B14" s="471"/>
      <c r="C14" s="493"/>
      <c r="D14" s="471"/>
      <c r="E14" s="471"/>
      <c r="F14" s="471"/>
      <c r="G14" s="553" t="s">
        <v>91</v>
      </c>
      <c r="H14" s="498" t="s">
        <v>67</v>
      </c>
      <c r="I14" s="100" t="s">
        <v>92</v>
      </c>
      <c r="J14" s="471"/>
      <c r="K14" s="473"/>
      <c r="L14" s="476"/>
      <c r="M14" s="473"/>
      <c r="N14" s="473"/>
      <c r="O14" s="557" t="s">
        <v>93</v>
      </c>
      <c r="P14" s="557" t="s">
        <v>91</v>
      </c>
      <c r="Q14" s="438" t="s">
        <v>72</v>
      </c>
      <c r="R14" s="438" t="s">
        <v>73</v>
      </c>
      <c r="S14" s="440">
        <f t="shared" ref="S14" si="27">+IF(R14="si",15,"0")</f>
        <v>15</v>
      </c>
      <c r="T14" s="438" t="s">
        <v>73</v>
      </c>
      <c r="U14" s="440">
        <f t="shared" ref="U14" si="28">+IF(T14="si",15,"0")</f>
        <v>15</v>
      </c>
      <c r="V14" s="438" t="s">
        <v>73</v>
      </c>
      <c r="W14" s="440">
        <f t="shared" ref="W14" si="29">+IF(V14="si",15,"0")</f>
        <v>15</v>
      </c>
      <c r="X14" s="438" t="s">
        <v>72</v>
      </c>
      <c r="Y14" s="440">
        <f t="shared" ref="Y14" si="30">+IF(X14="Preventivo",15,IF(X14="Detectivo",10,"0"))</f>
        <v>15</v>
      </c>
      <c r="Z14" s="444" t="s">
        <v>73</v>
      </c>
      <c r="AA14" s="440">
        <f t="shared" ref="AA14" si="31">+IF(Z14="si",15,"0")</f>
        <v>15</v>
      </c>
      <c r="AB14" s="438" t="s">
        <v>73</v>
      </c>
      <c r="AC14" s="440">
        <f t="shared" ref="AC14" si="32">+IF(AB14="si",15,"0")</f>
        <v>15</v>
      </c>
      <c r="AD14" s="438" t="s">
        <v>74</v>
      </c>
      <c r="AE14" s="440">
        <f t="shared" ref="AE14" si="33">+IF(AD14="Completa",10,IF(AD14="Incompleta",5,"0"))</f>
        <v>10</v>
      </c>
      <c r="AF14" s="422">
        <f>IF((SUM(S14,U14,W14,Y14,AA14,AC14,AE14)=0),"",(SUM(S14,U14,W14,Y14,AA14,AC14,AE14)))</f>
        <v>100</v>
      </c>
      <c r="AG14" s="422" t="str">
        <f>IF(AF14&lt;=85,"Débil",IF(AF14&lt;=95,"Moderado",IF(AF14=100,"Fuerte","")))</f>
        <v>Fuerte</v>
      </c>
      <c r="AH14" s="426" t="s">
        <v>75</v>
      </c>
      <c r="AI14" s="422" t="str">
        <f t="shared" ref="AI14" si="34">+IF(AH14="siempre","Fuerte",IF(AH14="Algunas veces","Moderado",IF(AH14="No se ejecuta","Débil","")))</f>
        <v>Fuerte</v>
      </c>
      <c r="AJ14" s="422" t="str">
        <f>IFERROR(VLOOKUP((CONCATENATE(AG14,AI14)),Listados!$U$3:$V$11,2,FALSE),"")</f>
        <v>Fuerte</v>
      </c>
      <c r="AK14" s="422">
        <f t="shared" ref="AK14" si="35">IF(AJ14="","",IF(AJ14="Débil", 0, IF(AJ14="Moderado",50,100)))</f>
        <v>100</v>
      </c>
      <c r="AL14" s="472"/>
      <c r="AM14" s="472"/>
      <c r="AN14" s="241">
        <f>+IF(AND(Q14="Preventivo",AM11="Fuerte"),2,IF(AND(Q14="Preventivo",AM11="Moderado"),1,0))</f>
        <v>2</v>
      </c>
      <c r="AO14" s="241">
        <f>+IF(AND(Q14="Detectivo",$AM11="Fuerte"),2,IF(AND(Q14="Detectivo",$AM11="Moderado"),1,IF(AND(Q14="Preventivo",$AM11="Fuerte"),1,0)))</f>
        <v>1</v>
      </c>
      <c r="AP14" s="241">
        <f>+K11-AN14</f>
        <v>1</v>
      </c>
      <c r="AQ14" s="241">
        <f>+M11-AO14</f>
        <v>2</v>
      </c>
      <c r="AR14" s="473"/>
      <c r="AS14" s="473"/>
      <c r="AT14" s="473"/>
      <c r="AU14" s="473"/>
      <c r="AV14" s="235"/>
      <c r="AW14" s="235"/>
      <c r="AX14" s="238"/>
      <c r="AY14" s="238"/>
      <c r="AZ14" s="235"/>
      <c r="BA14" s="235"/>
      <c r="BB14" s="428"/>
      <c r="BC14" s="428"/>
      <c r="BD14" s="428"/>
      <c r="BE14" s="430"/>
      <c r="BF14" s="432"/>
      <c r="BG14" s="459"/>
    </row>
    <row r="15" spans="1:59" ht="57.75" thickBot="1">
      <c r="A15" s="528"/>
      <c r="B15" s="498"/>
      <c r="C15" s="503"/>
      <c r="D15" s="498"/>
      <c r="E15" s="498"/>
      <c r="F15" s="498"/>
      <c r="G15" s="554"/>
      <c r="H15" s="516"/>
      <c r="I15" s="146" t="s">
        <v>94</v>
      </c>
      <c r="J15" s="498"/>
      <c r="K15" s="440"/>
      <c r="L15" s="438"/>
      <c r="M15" s="440"/>
      <c r="N15" s="440"/>
      <c r="O15" s="558"/>
      <c r="P15" s="558"/>
      <c r="Q15" s="439"/>
      <c r="R15" s="439"/>
      <c r="S15" s="441"/>
      <c r="T15" s="439"/>
      <c r="U15" s="441"/>
      <c r="V15" s="439"/>
      <c r="W15" s="441"/>
      <c r="X15" s="439"/>
      <c r="Y15" s="441"/>
      <c r="Z15" s="445"/>
      <c r="AA15" s="441"/>
      <c r="AB15" s="439"/>
      <c r="AC15" s="441"/>
      <c r="AD15" s="439"/>
      <c r="AE15" s="441"/>
      <c r="AF15" s="423"/>
      <c r="AG15" s="423"/>
      <c r="AH15" s="427"/>
      <c r="AI15" s="423"/>
      <c r="AJ15" s="423"/>
      <c r="AK15" s="423"/>
      <c r="AL15" s="422"/>
      <c r="AM15" s="422"/>
      <c r="AN15" s="241">
        <f t="shared" ref="AN15" si="36">+IF(AND(Q15="Preventivo",AM15="Fuerte"),2,IF(AND(Q15="Preventivo",AM15="Moderado"),1,0))</f>
        <v>0</v>
      </c>
      <c r="AO15" s="241">
        <f t="shared" ref="AO15" si="37">+IF(AND(Q15="Detectivo",$AM15="Fuerte"),2,IF(AND(Q15="Detectivo",$AM15="Moderado"),1,IF(AND(Q15="Preventivo",$AM15="Fuerte"),1,0)))</f>
        <v>0</v>
      </c>
      <c r="AP15" s="241">
        <f t="shared" ref="AP15" si="38">+K15-AN15</f>
        <v>0</v>
      </c>
      <c r="AQ15" s="241">
        <f t="shared" ref="AQ15" si="39">+M15-AO15</f>
        <v>0</v>
      </c>
      <c r="AR15" s="440"/>
      <c r="AS15" s="440"/>
      <c r="AT15" s="440"/>
      <c r="AU15" s="440"/>
      <c r="AV15" s="154"/>
      <c r="AW15" s="154"/>
      <c r="AX15" s="155"/>
      <c r="AY15" s="155"/>
      <c r="AZ15" s="154"/>
      <c r="BA15" s="154"/>
      <c r="BB15" s="428"/>
      <c r="BC15" s="428"/>
      <c r="BD15" s="428"/>
      <c r="BE15" s="430"/>
      <c r="BF15" s="432"/>
      <c r="BG15" s="459"/>
    </row>
    <row r="16" spans="1:59" ht="128.25">
      <c r="A16" s="483">
        <v>3</v>
      </c>
      <c r="B16" s="479" t="s">
        <v>95</v>
      </c>
      <c r="C16" s="492" t="s">
        <v>96</v>
      </c>
      <c r="D16" s="479" t="s">
        <v>97</v>
      </c>
      <c r="E16" s="479" t="s">
        <v>82</v>
      </c>
      <c r="F16" s="479" t="s">
        <v>65</v>
      </c>
      <c r="G16" s="167" t="s">
        <v>98</v>
      </c>
      <c r="H16" s="101" t="s">
        <v>67</v>
      </c>
      <c r="I16" s="167" t="s">
        <v>99</v>
      </c>
      <c r="J16" s="479" t="s">
        <v>100</v>
      </c>
      <c r="K16" s="488">
        <f>+VLOOKUP(J16,Listados!$K$8:$L$12,2,0)</f>
        <v>4</v>
      </c>
      <c r="L16" s="490" t="s">
        <v>86</v>
      </c>
      <c r="M16" s="488">
        <f>+VLOOKUP(L16,Listados!$K$13:$L$17,2,0)</f>
        <v>3</v>
      </c>
      <c r="N16" s="488" t="str">
        <f>IF(AND(J16&lt;&gt;"",L16&lt;&gt;""),VLOOKUP(J16&amp;L16,Listados!$M$3:$N$27,2,FALSE),"")</f>
        <v>Alto</v>
      </c>
      <c r="O16" s="102" t="s">
        <v>101</v>
      </c>
      <c r="P16" s="119" t="s">
        <v>98</v>
      </c>
      <c r="Q16" s="120" t="s">
        <v>72</v>
      </c>
      <c r="R16" s="104" t="s">
        <v>73</v>
      </c>
      <c r="S16" s="103">
        <f t="shared" si="16"/>
        <v>15</v>
      </c>
      <c r="T16" s="104" t="s">
        <v>73</v>
      </c>
      <c r="U16" s="103">
        <f t="shared" si="17"/>
        <v>15</v>
      </c>
      <c r="V16" s="104" t="s">
        <v>73</v>
      </c>
      <c r="W16" s="103">
        <f t="shared" si="18"/>
        <v>15</v>
      </c>
      <c r="X16" s="104" t="s">
        <v>72</v>
      </c>
      <c r="Y16" s="103">
        <f t="shared" si="19"/>
        <v>15</v>
      </c>
      <c r="Z16" s="104" t="s">
        <v>73</v>
      </c>
      <c r="AA16" s="103">
        <f t="shared" si="20"/>
        <v>15</v>
      </c>
      <c r="AB16" s="104" t="s">
        <v>73</v>
      </c>
      <c r="AC16" s="103">
        <f t="shared" si="21"/>
        <v>15</v>
      </c>
      <c r="AD16" s="104" t="s">
        <v>74</v>
      </c>
      <c r="AE16" s="103">
        <f t="shared" si="22"/>
        <v>10</v>
      </c>
      <c r="AF16" s="106">
        <f t="shared" si="23"/>
        <v>100</v>
      </c>
      <c r="AG16" s="106" t="str">
        <f t="shared" si="24"/>
        <v>Fuerte</v>
      </c>
      <c r="AH16" s="121" t="s">
        <v>75</v>
      </c>
      <c r="AI16" s="106" t="str">
        <f t="shared" si="25"/>
        <v>Fuerte</v>
      </c>
      <c r="AJ16" s="106" t="str">
        <f>IFERROR(VLOOKUP((CONCATENATE(AG16,AI16)),Listados!$U$3:$V$11,2,FALSE),"")</f>
        <v>Fuerte</v>
      </c>
      <c r="AK16" s="106">
        <f t="shared" si="26"/>
        <v>100</v>
      </c>
      <c r="AL16" s="481">
        <f t="shared" ref="AL16" si="40">AVERAGE(AK16:AK22)</f>
        <v>85.714285714285708</v>
      </c>
      <c r="AM16" s="442" t="str">
        <f t="shared" ref="AM16" si="41">IF(AL16&lt;=50,"Débil",IF(AL16&lt;=99,"Moderado",IF(AL16=100,"fuerte","")))</f>
        <v>Moderado</v>
      </c>
      <c r="AN16" s="80">
        <f>+IF(AND(Q16="Preventivo",AM16="Fuerte"),2,IF(AND(Q16="Preventivo",AM16="Moderado"),1,0))</f>
        <v>1</v>
      </c>
      <c r="AO16" s="80">
        <f>+IF(AND(Q16="Detectivo",$AM16="Fuerte"),2,IF(AND(Q16="Detectivo",$AM16="Moderado"),1,IF(AND(Q16="Preventivo",$AM16="Fuerte"),1,0)))</f>
        <v>0</v>
      </c>
      <c r="AP16" s="80">
        <f t="shared" ref="AP16" si="42">+K16-AN16</f>
        <v>3</v>
      </c>
      <c r="AQ16" s="80">
        <f>+M16-AO16</f>
        <v>3</v>
      </c>
      <c r="AR16" s="488" t="str">
        <f>+VLOOKUP(MIN(AP16:AP22),Listados!$J$18:$K$24,2,TRUE)</f>
        <v>Posible</v>
      </c>
      <c r="AS16" s="488" t="str">
        <f>+VLOOKUP(MIN(AQ16:AQ22),Listados!$J$26:$K$32,2,TRUE)</f>
        <v>Menor</v>
      </c>
      <c r="AT16" s="488" t="str">
        <f>IF(AND(AR16&lt;&gt;"",AS16&lt;&gt;""),VLOOKUP(AR16&amp;AS16,Listados!$M$3:$N$27,2,FALSE),"")</f>
        <v>Moderado</v>
      </c>
      <c r="AU16" s="488" t="str">
        <f>+VLOOKUP(AT16,Listados!$P$3:$Q$6,2,FALSE)</f>
        <v>Asumir el riesgo</v>
      </c>
      <c r="AV16" s="107"/>
      <c r="AW16" s="107"/>
      <c r="AX16" s="108"/>
      <c r="AY16" s="109"/>
      <c r="AZ16" s="107"/>
      <c r="BA16" s="107"/>
      <c r="BB16" s="451"/>
      <c r="BC16" s="451"/>
      <c r="BD16" s="451"/>
      <c r="BE16" s="461"/>
      <c r="BF16" s="464"/>
      <c r="BG16" s="467"/>
    </row>
    <row r="17" spans="1:59" ht="86.25">
      <c r="A17" s="484"/>
      <c r="B17" s="471"/>
      <c r="C17" s="493"/>
      <c r="D17" s="471"/>
      <c r="E17" s="471"/>
      <c r="F17" s="471"/>
      <c r="G17" s="242" t="s">
        <v>102</v>
      </c>
      <c r="H17" s="228" t="s">
        <v>67</v>
      </c>
      <c r="I17" s="242" t="s">
        <v>103</v>
      </c>
      <c r="J17" s="471"/>
      <c r="K17" s="473"/>
      <c r="L17" s="476"/>
      <c r="M17" s="473"/>
      <c r="N17" s="473"/>
      <c r="O17" s="243" t="s">
        <v>104</v>
      </c>
      <c r="P17" s="230" t="s">
        <v>102</v>
      </c>
      <c r="Q17" s="231" t="s">
        <v>72</v>
      </c>
      <c r="R17" s="232" t="s">
        <v>73</v>
      </c>
      <c r="S17" s="233">
        <f t="shared" si="16"/>
        <v>15</v>
      </c>
      <c r="T17" s="232" t="s">
        <v>73</v>
      </c>
      <c r="U17" s="233">
        <f t="shared" si="17"/>
        <v>15</v>
      </c>
      <c r="V17" s="232" t="s">
        <v>73</v>
      </c>
      <c r="W17" s="233">
        <f t="shared" si="18"/>
        <v>15</v>
      </c>
      <c r="X17" s="232" t="s">
        <v>72</v>
      </c>
      <c r="Y17" s="233">
        <f t="shared" si="19"/>
        <v>15</v>
      </c>
      <c r="Z17" s="232" t="s">
        <v>73</v>
      </c>
      <c r="AA17" s="233">
        <f t="shared" si="20"/>
        <v>15</v>
      </c>
      <c r="AB17" s="232" t="s">
        <v>73</v>
      </c>
      <c r="AC17" s="233">
        <f t="shared" si="21"/>
        <v>15</v>
      </c>
      <c r="AD17" s="232" t="s">
        <v>74</v>
      </c>
      <c r="AE17" s="233">
        <f t="shared" si="22"/>
        <v>10</v>
      </c>
      <c r="AF17" s="227">
        <f t="shared" si="23"/>
        <v>100</v>
      </c>
      <c r="AG17" s="227" t="str">
        <f t="shared" si="24"/>
        <v>Fuerte</v>
      </c>
      <c r="AH17" s="234" t="s">
        <v>75</v>
      </c>
      <c r="AI17" s="227" t="str">
        <f t="shared" si="25"/>
        <v>Fuerte</v>
      </c>
      <c r="AJ17" s="227" t="str">
        <f>IFERROR(VLOOKUP((CONCATENATE(AG17,AI17)),Listados!$U$3:$V$11,2,FALSE),"")</f>
        <v>Fuerte</v>
      </c>
      <c r="AK17" s="227">
        <f t="shared" si="26"/>
        <v>100</v>
      </c>
      <c r="AL17" s="472"/>
      <c r="AM17" s="423"/>
      <c r="AN17" s="227">
        <f>+IF(AND(Q17="Preventivo",AM16="Fuerte"),2,IF(AND(Q17="Preventivo",AM16="Moderado"),1,0))</f>
        <v>1</v>
      </c>
      <c r="AO17" s="227">
        <f>+IF(AND(Q17="Detectivo",$AM16="Fuerte"),2,IF(AND(Q17="Detectivo",$AM16="Moderado"),1,IF(AND(Q17="Preventivo",$AM16="Fuerte"),1,0)))</f>
        <v>0</v>
      </c>
      <c r="AP17" s="241">
        <f>+K16-AN17</f>
        <v>3</v>
      </c>
      <c r="AQ17" s="241">
        <f>+M16-AO17</f>
        <v>3</v>
      </c>
      <c r="AR17" s="473"/>
      <c r="AS17" s="473"/>
      <c r="AT17" s="473"/>
      <c r="AU17" s="473"/>
      <c r="AV17" s="235"/>
      <c r="AW17" s="235"/>
      <c r="AX17" s="235"/>
      <c r="AY17" s="235"/>
      <c r="AZ17" s="235"/>
      <c r="BA17" s="235"/>
      <c r="BB17" s="452"/>
      <c r="BC17" s="452"/>
      <c r="BD17" s="452"/>
      <c r="BE17" s="462"/>
      <c r="BF17" s="465"/>
      <c r="BG17" s="468"/>
    </row>
    <row r="18" spans="1:59" ht="198.75" customHeight="1">
      <c r="A18" s="484"/>
      <c r="B18" s="471"/>
      <c r="C18" s="493"/>
      <c r="D18" s="471"/>
      <c r="E18" s="471"/>
      <c r="F18" s="471"/>
      <c r="G18" s="496" t="s">
        <v>105</v>
      </c>
      <c r="H18" s="471" t="s">
        <v>67</v>
      </c>
      <c r="I18" s="471" t="s">
        <v>106</v>
      </c>
      <c r="J18" s="471"/>
      <c r="K18" s="473"/>
      <c r="L18" s="476"/>
      <c r="M18" s="473"/>
      <c r="N18" s="473"/>
      <c r="O18" s="240" t="s">
        <v>107</v>
      </c>
      <c r="P18" s="230" t="s">
        <v>105</v>
      </c>
      <c r="Q18" s="232" t="s">
        <v>72</v>
      </c>
      <c r="R18" s="232" t="s">
        <v>73</v>
      </c>
      <c r="S18" s="233">
        <f t="shared" si="16"/>
        <v>15</v>
      </c>
      <c r="T18" s="232" t="s">
        <v>73</v>
      </c>
      <c r="U18" s="233">
        <f t="shared" si="17"/>
        <v>15</v>
      </c>
      <c r="V18" s="232" t="s">
        <v>73</v>
      </c>
      <c r="W18" s="233">
        <f t="shared" si="18"/>
        <v>15</v>
      </c>
      <c r="X18" s="232" t="s">
        <v>72</v>
      </c>
      <c r="Y18" s="233">
        <f t="shared" si="19"/>
        <v>15</v>
      </c>
      <c r="Z18" s="232" t="s">
        <v>73</v>
      </c>
      <c r="AA18" s="233">
        <f t="shared" si="20"/>
        <v>15</v>
      </c>
      <c r="AB18" s="232" t="s">
        <v>73</v>
      </c>
      <c r="AC18" s="233">
        <f t="shared" si="21"/>
        <v>15</v>
      </c>
      <c r="AD18" s="232" t="s">
        <v>74</v>
      </c>
      <c r="AE18" s="233">
        <f t="shared" si="22"/>
        <v>10</v>
      </c>
      <c r="AF18" s="227">
        <f t="shared" si="23"/>
        <v>100</v>
      </c>
      <c r="AG18" s="227" t="str">
        <f t="shared" si="24"/>
        <v>Fuerte</v>
      </c>
      <c r="AH18" s="234" t="s">
        <v>75</v>
      </c>
      <c r="AI18" s="227" t="str">
        <f t="shared" si="25"/>
        <v>Fuerte</v>
      </c>
      <c r="AJ18" s="227" t="str">
        <f>IFERROR(VLOOKUP((CONCATENATE(AG18,AI18)),Listados!$U$3:$V$11,2,FALSE),"")</f>
        <v>Fuerte</v>
      </c>
      <c r="AK18" s="227">
        <f t="shared" si="26"/>
        <v>100</v>
      </c>
      <c r="AL18" s="472"/>
      <c r="AM18" s="423"/>
      <c r="AN18" s="227">
        <f>+IF(AND(Q18="Preventivo",AM16="Fuerte"),2,IF(AND(Q18="Preventivo",AM16="Moderado"),1,0))</f>
        <v>1</v>
      </c>
      <c r="AO18" s="227">
        <f>+IF(AND(Q18="Detectivo",$AM16="Fuerte"),2,IF(AND(Q18="Detectivo",$AM16="Moderado"),1,IF(AND(Q18="Preventivo",$AM16="Fuerte"),1,0)))</f>
        <v>0</v>
      </c>
      <c r="AP18" s="227">
        <f>+K16-AN18</f>
        <v>3</v>
      </c>
      <c r="AQ18" s="227">
        <f>+M16-AO18</f>
        <v>3</v>
      </c>
      <c r="AR18" s="473"/>
      <c r="AS18" s="473"/>
      <c r="AT18" s="473"/>
      <c r="AU18" s="473"/>
      <c r="AV18" s="235"/>
      <c r="AW18" s="235"/>
      <c r="AX18" s="238"/>
      <c r="AY18" s="238"/>
      <c r="AZ18" s="235"/>
      <c r="BA18" s="235"/>
      <c r="BB18" s="452"/>
      <c r="BC18" s="452"/>
      <c r="BD18" s="452"/>
      <c r="BE18" s="462"/>
      <c r="BF18" s="465"/>
      <c r="BG18" s="468"/>
    </row>
    <row r="19" spans="1:59" ht="85.5">
      <c r="A19" s="484"/>
      <c r="B19" s="471"/>
      <c r="C19" s="493"/>
      <c r="D19" s="471"/>
      <c r="E19" s="471"/>
      <c r="F19" s="471"/>
      <c r="G19" s="496"/>
      <c r="H19" s="471"/>
      <c r="I19" s="471"/>
      <c r="J19" s="471"/>
      <c r="K19" s="473"/>
      <c r="L19" s="476"/>
      <c r="M19" s="473"/>
      <c r="N19" s="473"/>
      <c r="O19" s="240" t="s">
        <v>108</v>
      </c>
      <c r="P19" s="230" t="s">
        <v>105</v>
      </c>
      <c r="Q19" s="232" t="s">
        <v>72</v>
      </c>
      <c r="R19" s="232" t="s">
        <v>73</v>
      </c>
      <c r="S19" s="233">
        <f t="shared" si="16"/>
        <v>15</v>
      </c>
      <c r="T19" s="232" t="s">
        <v>73</v>
      </c>
      <c r="U19" s="233">
        <f t="shared" si="17"/>
        <v>15</v>
      </c>
      <c r="V19" s="232" t="s">
        <v>73</v>
      </c>
      <c r="W19" s="233">
        <f t="shared" si="18"/>
        <v>15</v>
      </c>
      <c r="X19" s="232" t="s">
        <v>72</v>
      </c>
      <c r="Y19" s="233">
        <f t="shared" si="19"/>
        <v>15</v>
      </c>
      <c r="Z19" s="232" t="s">
        <v>73</v>
      </c>
      <c r="AA19" s="233">
        <f t="shared" si="20"/>
        <v>15</v>
      </c>
      <c r="AB19" s="232" t="s">
        <v>73</v>
      </c>
      <c r="AC19" s="233">
        <f t="shared" si="21"/>
        <v>15</v>
      </c>
      <c r="AD19" s="232" t="s">
        <v>74</v>
      </c>
      <c r="AE19" s="233">
        <f t="shared" si="22"/>
        <v>10</v>
      </c>
      <c r="AF19" s="227">
        <f t="shared" ref="AF19:AF21" si="43">IF((SUM(S19,U19,W19,Y19,AA19,AC19,AE19)=0),"",(SUM(S19,U19,W19,Y19,AA19,AC19,AE19)))</f>
        <v>100</v>
      </c>
      <c r="AG19" s="227" t="str">
        <f t="shared" ref="AG19:AG21" si="44">IF(AF19&lt;=85,"Débil",IF(AF19&lt;=95,"Moderado",IF(AF19=100,"Fuerte","")))</f>
        <v>Fuerte</v>
      </c>
      <c r="AH19" s="234" t="s">
        <v>75</v>
      </c>
      <c r="AI19" s="227" t="str">
        <f t="shared" ref="AI19:AI21" si="45">+IF(AH19="siempre","Fuerte",IF(AH19="Algunas veces","Moderado",IF(AH19="No se ejecuta","Débil","")))</f>
        <v>Fuerte</v>
      </c>
      <c r="AJ19" s="227" t="str">
        <f>IFERROR(VLOOKUP((CONCATENATE(AG19,AI19)),Listados!$U$3:$V$11,2,FALSE),"")</f>
        <v>Fuerte</v>
      </c>
      <c r="AK19" s="227">
        <f t="shared" ref="AK19:AK21" si="46">IF(AJ19="","",IF(AJ19="Débil", 0, IF(AJ19="Moderado",50,100)))</f>
        <v>100</v>
      </c>
      <c r="AL19" s="472"/>
      <c r="AM19" s="423"/>
      <c r="AN19" s="227">
        <f>+IF(AND(Q19="Preventivo",AM16="Fuerte"),2,IF(AND(Q19="Preventivo",AM16="Moderado"),1,0))</f>
        <v>1</v>
      </c>
      <c r="AO19" s="227">
        <f t="shared" ref="AO19:AO22" si="47">+IF(AND(Q19="Detectivo",$AM18="Fuerte"),2,IF(AND(Q19="Detectivo",$AM18="Moderado"),1,IF(AND(Q19="Preventivo",$AM18="Fuerte"),1,0)))</f>
        <v>0</v>
      </c>
      <c r="AP19" s="227">
        <f>+K16-AN19</f>
        <v>3</v>
      </c>
      <c r="AQ19" s="227">
        <f>+M16-AO19</f>
        <v>3</v>
      </c>
      <c r="AR19" s="473"/>
      <c r="AS19" s="473"/>
      <c r="AT19" s="473"/>
      <c r="AU19" s="473"/>
      <c r="AV19" s="235"/>
      <c r="AW19" s="235"/>
      <c r="AX19" s="238"/>
      <c r="AY19" s="238"/>
      <c r="AZ19" s="235"/>
      <c r="BA19" s="235"/>
      <c r="BB19" s="452"/>
      <c r="BC19" s="452"/>
      <c r="BD19" s="452"/>
      <c r="BE19" s="462"/>
      <c r="BF19" s="465"/>
      <c r="BG19" s="468"/>
    </row>
    <row r="20" spans="1:59" ht="177.75" customHeight="1">
      <c r="A20" s="484"/>
      <c r="B20" s="471"/>
      <c r="C20" s="493"/>
      <c r="D20" s="471"/>
      <c r="E20" s="471"/>
      <c r="F20" s="471"/>
      <c r="G20" s="242" t="s">
        <v>109</v>
      </c>
      <c r="H20" s="228" t="s">
        <v>67</v>
      </c>
      <c r="I20" s="242" t="s">
        <v>110</v>
      </c>
      <c r="J20" s="471"/>
      <c r="K20" s="473"/>
      <c r="L20" s="476"/>
      <c r="M20" s="473"/>
      <c r="N20" s="473"/>
      <c r="O20" s="240" t="s">
        <v>111</v>
      </c>
      <c r="P20" s="230" t="s">
        <v>109</v>
      </c>
      <c r="Q20" s="232" t="s">
        <v>80</v>
      </c>
      <c r="R20" s="232" t="s">
        <v>73</v>
      </c>
      <c r="S20" s="233">
        <f t="shared" si="16"/>
        <v>15</v>
      </c>
      <c r="T20" s="232" t="s">
        <v>73</v>
      </c>
      <c r="U20" s="233">
        <f t="shared" si="17"/>
        <v>15</v>
      </c>
      <c r="V20" s="232" t="s">
        <v>73</v>
      </c>
      <c r="W20" s="233">
        <f t="shared" si="18"/>
        <v>15</v>
      </c>
      <c r="X20" s="232" t="s">
        <v>80</v>
      </c>
      <c r="Y20" s="233">
        <f t="shared" si="19"/>
        <v>10</v>
      </c>
      <c r="Z20" s="232" t="s">
        <v>73</v>
      </c>
      <c r="AA20" s="233">
        <f t="shared" si="20"/>
        <v>15</v>
      </c>
      <c r="AB20" s="232" t="s">
        <v>73</v>
      </c>
      <c r="AC20" s="233">
        <f t="shared" si="21"/>
        <v>15</v>
      </c>
      <c r="AD20" s="232" t="s">
        <v>74</v>
      </c>
      <c r="AE20" s="233">
        <f t="shared" si="22"/>
        <v>10</v>
      </c>
      <c r="AF20" s="227">
        <f t="shared" si="43"/>
        <v>95</v>
      </c>
      <c r="AG20" s="227" t="str">
        <f t="shared" si="44"/>
        <v>Moderado</v>
      </c>
      <c r="AH20" s="234" t="s">
        <v>75</v>
      </c>
      <c r="AI20" s="227" t="str">
        <f t="shared" si="45"/>
        <v>Fuerte</v>
      </c>
      <c r="AJ20" s="227" t="str">
        <f>IFERROR(VLOOKUP((CONCATENATE(AG20,AI20)),Listados!$U$3:$V$11,2,FALSE),"")</f>
        <v>Moderado</v>
      </c>
      <c r="AK20" s="227">
        <f t="shared" si="46"/>
        <v>50</v>
      </c>
      <c r="AL20" s="472"/>
      <c r="AM20" s="423"/>
      <c r="AN20" s="227">
        <f>+IF(AND(Q20="Preventivo",AM16="Fuerte"),2,IF(AND(Q20="Preventivo",AM16="Moderado"),1,0))</f>
        <v>0</v>
      </c>
      <c r="AO20" s="227">
        <f>+IF(AND(Q20="Detectivo",$AM16="Fuerte"),2,IF(AND(Q20="Detectivo",$AM16="Moderado"),1,IF(AND(Q20="Preventivo",$AM16="Fuerte"),1,0)))</f>
        <v>1</v>
      </c>
      <c r="AP20" s="227">
        <f>+K16-AN20</f>
        <v>4</v>
      </c>
      <c r="AQ20" s="227">
        <f>+M16-AO20</f>
        <v>2</v>
      </c>
      <c r="AR20" s="473"/>
      <c r="AS20" s="473"/>
      <c r="AT20" s="473"/>
      <c r="AU20" s="473"/>
      <c r="AV20" s="235"/>
      <c r="AW20" s="235"/>
      <c r="AX20" s="238"/>
      <c r="AY20" s="238"/>
      <c r="AZ20" s="235"/>
      <c r="BA20" s="235"/>
      <c r="BB20" s="452"/>
      <c r="BC20" s="452"/>
      <c r="BD20" s="452"/>
      <c r="BE20" s="462"/>
      <c r="BF20" s="465"/>
      <c r="BG20" s="468"/>
    </row>
    <row r="21" spans="1:59" ht="120.75" customHeight="1">
      <c r="A21" s="484"/>
      <c r="B21" s="471"/>
      <c r="C21" s="493"/>
      <c r="D21" s="471"/>
      <c r="E21" s="471"/>
      <c r="F21" s="471"/>
      <c r="G21" s="471" t="s">
        <v>112</v>
      </c>
      <c r="H21" s="471" t="s">
        <v>67</v>
      </c>
      <c r="I21" s="471" t="s">
        <v>113</v>
      </c>
      <c r="J21" s="471"/>
      <c r="K21" s="473"/>
      <c r="L21" s="476"/>
      <c r="M21" s="473"/>
      <c r="N21" s="473"/>
      <c r="O21" s="245" t="s">
        <v>114</v>
      </c>
      <c r="P21" s="230" t="s">
        <v>109</v>
      </c>
      <c r="Q21" s="232" t="s">
        <v>80</v>
      </c>
      <c r="R21" s="232" t="s">
        <v>73</v>
      </c>
      <c r="S21" s="233">
        <f t="shared" si="16"/>
        <v>15</v>
      </c>
      <c r="T21" s="232" t="s">
        <v>73</v>
      </c>
      <c r="U21" s="233">
        <f t="shared" si="17"/>
        <v>15</v>
      </c>
      <c r="V21" s="232" t="s">
        <v>73</v>
      </c>
      <c r="W21" s="233">
        <f t="shared" si="18"/>
        <v>15</v>
      </c>
      <c r="X21" s="232" t="s">
        <v>80</v>
      </c>
      <c r="Y21" s="233">
        <f t="shared" si="19"/>
        <v>10</v>
      </c>
      <c r="Z21" s="232" t="s">
        <v>73</v>
      </c>
      <c r="AA21" s="233">
        <f t="shared" si="20"/>
        <v>15</v>
      </c>
      <c r="AB21" s="232" t="s">
        <v>73</v>
      </c>
      <c r="AC21" s="233">
        <f t="shared" si="21"/>
        <v>15</v>
      </c>
      <c r="AD21" s="232" t="s">
        <v>74</v>
      </c>
      <c r="AE21" s="233">
        <f t="shared" si="22"/>
        <v>10</v>
      </c>
      <c r="AF21" s="227">
        <f t="shared" si="43"/>
        <v>95</v>
      </c>
      <c r="AG21" s="227" t="str">
        <f t="shared" si="44"/>
        <v>Moderado</v>
      </c>
      <c r="AH21" s="234" t="s">
        <v>75</v>
      </c>
      <c r="AI21" s="227" t="str">
        <f t="shared" si="45"/>
        <v>Fuerte</v>
      </c>
      <c r="AJ21" s="227" t="str">
        <f>IFERROR(VLOOKUP((CONCATENATE(AG21,AI21)),Listados!$U$3:$V$11,2,FALSE),"")</f>
        <v>Moderado</v>
      </c>
      <c r="AK21" s="227">
        <f t="shared" si="46"/>
        <v>50</v>
      </c>
      <c r="AL21" s="472"/>
      <c r="AM21" s="423"/>
      <c r="AN21" s="227">
        <f>+IF(AND(Q21="Preventivo",AM16="Fuerte"),2,IF(AND(Q21="Preventivo",AM16="Moderado"),1,0))</f>
        <v>0</v>
      </c>
      <c r="AO21" s="227">
        <f>+IF(AND(Q21="Detectivo",$AM16="Fuerte"),2,IF(AND(Q21="Detectivo",$AM16="Moderado"),1,IF(AND(Q21="Preventivo",$AM16="Fuerte"),1,0)))</f>
        <v>1</v>
      </c>
      <c r="AP21" s="227">
        <f>+K16-AN21</f>
        <v>4</v>
      </c>
      <c r="AQ21" s="227">
        <f>+M16-AO21</f>
        <v>2</v>
      </c>
      <c r="AR21" s="473"/>
      <c r="AS21" s="473"/>
      <c r="AT21" s="473"/>
      <c r="AU21" s="473"/>
      <c r="AV21" s="235"/>
      <c r="AW21" s="235"/>
      <c r="AX21" s="238"/>
      <c r="AY21" s="238"/>
      <c r="AZ21" s="235"/>
      <c r="BA21" s="235"/>
      <c r="BB21" s="452"/>
      <c r="BC21" s="452"/>
      <c r="BD21" s="452"/>
      <c r="BE21" s="462"/>
      <c r="BF21" s="465"/>
      <c r="BG21" s="468"/>
    </row>
    <row r="22" spans="1:59" ht="86.25" thickBot="1">
      <c r="A22" s="485"/>
      <c r="B22" s="480"/>
      <c r="C22" s="494"/>
      <c r="D22" s="480"/>
      <c r="E22" s="480"/>
      <c r="F22" s="480"/>
      <c r="G22" s="480"/>
      <c r="H22" s="480"/>
      <c r="I22" s="480"/>
      <c r="J22" s="480"/>
      <c r="K22" s="489"/>
      <c r="L22" s="491"/>
      <c r="M22" s="489"/>
      <c r="N22" s="489"/>
      <c r="O22" s="156" t="s">
        <v>115</v>
      </c>
      <c r="P22" s="157" t="s">
        <v>112</v>
      </c>
      <c r="Q22" s="114" t="s">
        <v>72</v>
      </c>
      <c r="R22" s="114" t="s">
        <v>73</v>
      </c>
      <c r="S22" s="113">
        <f t="shared" si="16"/>
        <v>15</v>
      </c>
      <c r="T22" s="114" t="s">
        <v>73</v>
      </c>
      <c r="U22" s="113">
        <f t="shared" si="17"/>
        <v>15</v>
      </c>
      <c r="V22" s="114" t="s">
        <v>73</v>
      </c>
      <c r="W22" s="113">
        <f t="shared" si="18"/>
        <v>15</v>
      </c>
      <c r="X22" s="114" t="s">
        <v>72</v>
      </c>
      <c r="Y22" s="113">
        <f t="shared" si="19"/>
        <v>15</v>
      </c>
      <c r="Z22" s="114" t="s">
        <v>73</v>
      </c>
      <c r="AA22" s="113">
        <f t="shared" si="20"/>
        <v>15</v>
      </c>
      <c r="AB22" s="114" t="s">
        <v>73</v>
      </c>
      <c r="AC22" s="113">
        <f t="shared" si="21"/>
        <v>15</v>
      </c>
      <c r="AD22" s="114" t="s">
        <v>74</v>
      </c>
      <c r="AE22" s="113">
        <f t="shared" si="22"/>
        <v>10</v>
      </c>
      <c r="AF22" s="116">
        <f t="shared" si="23"/>
        <v>100</v>
      </c>
      <c r="AG22" s="116" t="str">
        <f t="shared" si="24"/>
        <v>Fuerte</v>
      </c>
      <c r="AH22" s="125" t="s">
        <v>75</v>
      </c>
      <c r="AI22" s="116" t="str">
        <f t="shared" si="25"/>
        <v>Fuerte</v>
      </c>
      <c r="AJ22" s="116" t="str">
        <f>IFERROR(VLOOKUP((CONCATENATE(AG22,AI22)),Listados!$U$3:$V$11,2,FALSE),"")</f>
        <v>Fuerte</v>
      </c>
      <c r="AK22" s="116">
        <f t="shared" si="26"/>
        <v>100</v>
      </c>
      <c r="AL22" s="482"/>
      <c r="AM22" s="523"/>
      <c r="AN22" s="158">
        <f>+IF(AND(Q22="Preventivo",AM16="Fuerte"),2,IF(AND(Q22="Preventivo",AM16="Moderado"),1,0))</f>
        <v>1</v>
      </c>
      <c r="AO22" s="158">
        <f t="shared" si="47"/>
        <v>0</v>
      </c>
      <c r="AP22" s="158">
        <f>+K16-AN22</f>
        <v>3</v>
      </c>
      <c r="AQ22" s="158">
        <f>+M16-AO22</f>
        <v>3</v>
      </c>
      <c r="AR22" s="489"/>
      <c r="AS22" s="489"/>
      <c r="AT22" s="489"/>
      <c r="AU22" s="489"/>
      <c r="AV22" s="117"/>
      <c r="AW22" s="117"/>
      <c r="AX22" s="118"/>
      <c r="AY22" s="118"/>
      <c r="AZ22" s="117"/>
      <c r="BA22" s="117"/>
      <c r="BB22" s="453"/>
      <c r="BC22" s="453"/>
      <c r="BD22" s="453"/>
      <c r="BE22" s="463"/>
      <c r="BF22" s="466"/>
      <c r="BG22" s="469"/>
    </row>
    <row r="23" spans="1:59" ht="185.25">
      <c r="A23" s="483">
        <v>4</v>
      </c>
      <c r="B23" s="479" t="s">
        <v>116</v>
      </c>
      <c r="C23" s="492" t="s">
        <v>117</v>
      </c>
      <c r="D23" s="495" t="s">
        <v>118</v>
      </c>
      <c r="E23" s="479" t="s">
        <v>119</v>
      </c>
      <c r="F23" s="479" t="s">
        <v>65</v>
      </c>
      <c r="G23" s="102" t="s">
        <v>120</v>
      </c>
      <c r="H23" s="101" t="s">
        <v>121</v>
      </c>
      <c r="I23" s="102" t="s">
        <v>122</v>
      </c>
      <c r="J23" s="479" t="s">
        <v>69</v>
      </c>
      <c r="K23" s="488">
        <f>+VLOOKUP(J23,Listados!$K$8:$L$12,2,0)</f>
        <v>5</v>
      </c>
      <c r="L23" s="490" t="s">
        <v>123</v>
      </c>
      <c r="M23" s="488">
        <f>+VLOOKUP(L23,Listados!$K$13:$L$17,2,0)</f>
        <v>5</v>
      </c>
      <c r="N23" s="488" t="str">
        <f>IF(AND(J23&lt;&gt;"",L23&lt;&gt;""),VLOOKUP(J23&amp;L23,Listados!$M$3:$N$27,2,FALSE),"")</f>
        <v>Extremo</v>
      </c>
      <c r="O23" s="102" t="s">
        <v>124</v>
      </c>
      <c r="P23" s="119" t="s">
        <v>120</v>
      </c>
      <c r="Q23" s="120" t="s">
        <v>72</v>
      </c>
      <c r="R23" s="104" t="s">
        <v>73</v>
      </c>
      <c r="S23" s="103">
        <f t="shared" si="16"/>
        <v>15</v>
      </c>
      <c r="T23" s="104" t="s">
        <v>73</v>
      </c>
      <c r="U23" s="103">
        <f t="shared" si="17"/>
        <v>15</v>
      </c>
      <c r="V23" s="104" t="s">
        <v>73</v>
      </c>
      <c r="W23" s="103">
        <f t="shared" si="18"/>
        <v>15</v>
      </c>
      <c r="X23" s="104" t="s">
        <v>72</v>
      </c>
      <c r="Y23" s="103">
        <f t="shared" si="19"/>
        <v>15</v>
      </c>
      <c r="Z23" s="104" t="s">
        <v>73</v>
      </c>
      <c r="AA23" s="103">
        <f t="shared" si="20"/>
        <v>15</v>
      </c>
      <c r="AB23" s="104" t="s">
        <v>73</v>
      </c>
      <c r="AC23" s="103">
        <f t="shared" si="21"/>
        <v>15</v>
      </c>
      <c r="AD23" s="104" t="s">
        <v>74</v>
      </c>
      <c r="AE23" s="103">
        <f t="shared" si="22"/>
        <v>10</v>
      </c>
      <c r="AF23" s="106">
        <f t="shared" si="23"/>
        <v>100</v>
      </c>
      <c r="AG23" s="106" t="str">
        <f t="shared" si="24"/>
        <v>Fuerte</v>
      </c>
      <c r="AH23" s="121" t="s">
        <v>75</v>
      </c>
      <c r="AI23" s="106" t="str">
        <f t="shared" si="25"/>
        <v>Fuerte</v>
      </c>
      <c r="AJ23" s="106" t="str">
        <f>IFERROR(VLOOKUP((CONCATENATE(AG23,AI23)),Listados!$U$3:$V$11,2,FALSE),"")</f>
        <v>Fuerte</v>
      </c>
      <c r="AK23" s="106">
        <f t="shared" si="26"/>
        <v>100</v>
      </c>
      <c r="AL23" s="481">
        <f t="shared" ref="AL23" si="48">AVERAGE(AK23:AK26)</f>
        <v>100</v>
      </c>
      <c r="AM23" s="481" t="str">
        <f t="shared" ref="AM23" si="49">IF(AL23&lt;=50,"Débil",IF(AL23&lt;=99,"Moderado",IF(AL23=100,"fuerte","")))</f>
        <v>fuerte</v>
      </c>
      <c r="AN23" s="481">
        <f t="shared" ref="AN23" si="50">+IF(AND(Q23="Preventivo",AM23="Fuerte"),2,IF(AND(Q23="Preventivo",AM23="Moderado"),1,0))</f>
        <v>2</v>
      </c>
      <c r="AO23" s="481">
        <f t="shared" ref="AO23" si="51">+IF(AND(Q23="Detectivo",$AM23="Fuerte"),2,IF(AND(Q23="Detectivo",$AM23="Moderado"),1,IF(AND(Q23="Preventivo",$AM23="Fuerte"),1,0)))</f>
        <v>1</v>
      </c>
      <c r="AP23" s="442">
        <f t="shared" ref="AP23" si="52">+K23-AN23</f>
        <v>3</v>
      </c>
      <c r="AQ23" s="442">
        <f t="shared" ref="AQ23" si="53">+M23-AO23</f>
        <v>4</v>
      </c>
      <c r="AR23" s="488" t="str">
        <f>+VLOOKUP(MIN(AP23),Listados!$J$18:$K$24,2,TRUE)</f>
        <v>Posible</v>
      </c>
      <c r="AS23" s="488" t="str">
        <f>+VLOOKUP(MIN(AQ23),Listados!$J$26:$K$32,2,TRUE)</f>
        <v>Mayor</v>
      </c>
      <c r="AT23" s="488" t="str">
        <f>IF(AND(AR23&lt;&gt;"",AS23&lt;&gt;""),VLOOKUP(AR23&amp;AS23,Listados!$M$3:$N$27,2,FALSE),"")</f>
        <v>Extremo</v>
      </c>
      <c r="AU23" s="488" t="str">
        <f>+VLOOKUP(AT23,Listados!$P$3:$Q$6,2,FALSE)</f>
        <v>Reducir el riesgo</v>
      </c>
      <c r="AV23" s="171" t="s">
        <v>125</v>
      </c>
      <c r="AW23" s="135" t="s">
        <v>126</v>
      </c>
      <c r="AX23" s="136">
        <v>45658</v>
      </c>
      <c r="AY23" s="136">
        <v>45991</v>
      </c>
      <c r="AZ23" s="135" t="s">
        <v>127</v>
      </c>
      <c r="BA23" s="135" t="s">
        <v>128</v>
      </c>
      <c r="BB23" s="446"/>
      <c r="BC23" s="446"/>
      <c r="BD23" s="446"/>
      <c r="BE23" s="454"/>
      <c r="BF23" s="456"/>
      <c r="BG23" s="458"/>
    </row>
    <row r="24" spans="1:59" ht="99.75">
      <c r="A24" s="484"/>
      <c r="B24" s="471"/>
      <c r="C24" s="493"/>
      <c r="D24" s="496"/>
      <c r="E24" s="471"/>
      <c r="F24" s="471"/>
      <c r="G24" s="229" t="s">
        <v>129</v>
      </c>
      <c r="H24" s="228" t="s">
        <v>67</v>
      </c>
      <c r="I24" s="229" t="s">
        <v>130</v>
      </c>
      <c r="J24" s="471"/>
      <c r="K24" s="473"/>
      <c r="L24" s="476"/>
      <c r="M24" s="473"/>
      <c r="N24" s="473"/>
      <c r="O24" s="229" t="s">
        <v>131</v>
      </c>
      <c r="P24" s="82" t="s">
        <v>129</v>
      </c>
      <c r="Q24" s="231" t="s">
        <v>72</v>
      </c>
      <c r="R24" s="232" t="s">
        <v>73</v>
      </c>
      <c r="S24" s="233">
        <f t="shared" si="16"/>
        <v>15</v>
      </c>
      <c r="T24" s="232" t="s">
        <v>73</v>
      </c>
      <c r="U24" s="233">
        <f t="shared" si="17"/>
        <v>15</v>
      </c>
      <c r="V24" s="232" t="s">
        <v>73</v>
      </c>
      <c r="W24" s="233">
        <f t="shared" si="18"/>
        <v>15</v>
      </c>
      <c r="X24" s="232" t="s">
        <v>72</v>
      </c>
      <c r="Y24" s="233">
        <f t="shared" si="19"/>
        <v>15</v>
      </c>
      <c r="Z24" s="232" t="s">
        <v>73</v>
      </c>
      <c r="AA24" s="233">
        <f t="shared" si="20"/>
        <v>15</v>
      </c>
      <c r="AB24" s="232" t="s">
        <v>73</v>
      </c>
      <c r="AC24" s="233">
        <f t="shared" si="21"/>
        <v>15</v>
      </c>
      <c r="AD24" s="232" t="s">
        <v>74</v>
      </c>
      <c r="AE24" s="233">
        <f t="shared" si="22"/>
        <v>10</v>
      </c>
      <c r="AF24" s="227">
        <f t="shared" si="23"/>
        <v>100</v>
      </c>
      <c r="AG24" s="227" t="str">
        <f t="shared" si="24"/>
        <v>Fuerte</v>
      </c>
      <c r="AH24" s="234" t="s">
        <v>75</v>
      </c>
      <c r="AI24" s="227" t="str">
        <f t="shared" si="25"/>
        <v>Fuerte</v>
      </c>
      <c r="AJ24" s="227" t="str">
        <f>IFERROR(VLOOKUP((CONCATENATE(AG24,AI24)),Listados!$U$3:$V$11,2,FALSE),"")</f>
        <v>Fuerte</v>
      </c>
      <c r="AK24" s="227">
        <f t="shared" si="26"/>
        <v>100</v>
      </c>
      <c r="AL24" s="472"/>
      <c r="AM24" s="472"/>
      <c r="AN24" s="472"/>
      <c r="AO24" s="472"/>
      <c r="AP24" s="423"/>
      <c r="AQ24" s="423"/>
      <c r="AR24" s="473"/>
      <c r="AS24" s="473"/>
      <c r="AT24" s="473"/>
      <c r="AU24" s="473"/>
      <c r="AV24" s="246" t="s">
        <v>132</v>
      </c>
      <c r="AW24" s="244" t="s">
        <v>126</v>
      </c>
      <c r="AX24" s="244">
        <v>45778</v>
      </c>
      <c r="AY24" s="244">
        <v>45991</v>
      </c>
      <c r="AZ24" s="244" t="s">
        <v>133</v>
      </c>
      <c r="BA24" s="244" t="s">
        <v>134</v>
      </c>
      <c r="BB24" s="428"/>
      <c r="BC24" s="428"/>
      <c r="BD24" s="428"/>
      <c r="BE24" s="430"/>
      <c r="BF24" s="432"/>
      <c r="BG24" s="459"/>
    </row>
    <row r="25" spans="1:59" ht="90">
      <c r="A25" s="484"/>
      <c r="B25" s="471"/>
      <c r="C25" s="493"/>
      <c r="D25" s="496"/>
      <c r="E25" s="471"/>
      <c r="F25" s="471"/>
      <c r="G25" s="236"/>
      <c r="H25" s="236"/>
      <c r="I25" s="236"/>
      <c r="J25" s="471"/>
      <c r="K25" s="473"/>
      <c r="L25" s="476"/>
      <c r="M25" s="473"/>
      <c r="N25" s="473"/>
      <c r="O25" s="247"/>
      <c r="P25" s="82"/>
      <c r="Q25" s="248"/>
      <c r="R25" s="232"/>
      <c r="S25" s="233" t="str">
        <f t="shared" si="16"/>
        <v>0</v>
      </c>
      <c r="T25" s="232"/>
      <c r="U25" s="233" t="str">
        <f t="shared" si="17"/>
        <v>0</v>
      </c>
      <c r="V25" s="232"/>
      <c r="W25" s="233" t="str">
        <f t="shared" si="18"/>
        <v>0</v>
      </c>
      <c r="X25" s="232"/>
      <c r="Y25" s="233" t="str">
        <f t="shared" si="19"/>
        <v>0</v>
      </c>
      <c r="Z25" s="232"/>
      <c r="AA25" s="233" t="str">
        <f t="shared" si="20"/>
        <v>0</v>
      </c>
      <c r="AB25" s="232"/>
      <c r="AC25" s="233" t="str">
        <f t="shared" si="21"/>
        <v>0</v>
      </c>
      <c r="AD25" s="232"/>
      <c r="AE25" s="233" t="str">
        <f t="shared" si="22"/>
        <v>0</v>
      </c>
      <c r="AF25" s="227" t="str">
        <f t="shared" si="23"/>
        <v/>
      </c>
      <c r="AG25" s="227" t="str">
        <f t="shared" si="24"/>
        <v/>
      </c>
      <c r="AH25" s="234"/>
      <c r="AI25" s="227" t="str">
        <f t="shared" si="25"/>
        <v/>
      </c>
      <c r="AJ25" s="227" t="str">
        <f>IFERROR(VLOOKUP((CONCATENATE(AG25,AI25)),Listados!$U$3:$V$11,2,FALSE),"")</f>
        <v/>
      </c>
      <c r="AK25" s="227" t="str">
        <f t="shared" si="26"/>
        <v/>
      </c>
      <c r="AL25" s="472"/>
      <c r="AM25" s="472"/>
      <c r="AN25" s="472"/>
      <c r="AO25" s="472"/>
      <c r="AP25" s="423"/>
      <c r="AQ25" s="423"/>
      <c r="AR25" s="473"/>
      <c r="AS25" s="473"/>
      <c r="AT25" s="473"/>
      <c r="AU25" s="473"/>
      <c r="AV25" s="246" t="s">
        <v>135</v>
      </c>
      <c r="AW25" s="244" t="s">
        <v>126</v>
      </c>
      <c r="AX25" s="249">
        <v>45658</v>
      </c>
      <c r="AY25" s="249">
        <v>45991</v>
      </c>
      <c r="AZ25" s="244" t="s">
        <v>136</v>
      </c>
      <c r="BA25" s="244" t="s">
        <v>137</v>
      </c>
      <c r="BB25" s="428"/>
      <c r="BC25" s="428"/>
      <c r="BD25" s="428"/>
      <c r="BE25" s="430"/>
      <c r="BF25" s="432"/>
      <c r="BG25" s="459"/>
    </row>
    <row r="26" spans="1:59" ht="105.75" thickBot="1">
      <c r="A26" s="485"/>
      <c r="B26" s="480"/>
      <c r="C26" s="494"/>
      <c r="D26" s="497"/>
      <c r="E26" s="480"/>
      <c r="F26" s="480"/>
      <c r="G26" s="122"/>
      <c r="H26" s="122"/>
      <c r="I26" s="122"/>
      <c r="J26" s="480"/>
      <c r="K26" s="489"/>
      <c r="L26" s="491"/>
      <c r="M26" s="489"/>
      <c r="N26" s="489"/>
      <c r="O26" s="123"/>
      <c r="P26" s="173"/>
      <c r="Q26" s="139"/>
      <c r="R26" s="114"/>
      <c r="S26" s="113" t="str">
        <f t="shared" si="16"/>
        <v>0</v>
      </c>
      <c r="T26" s="114"/>
      <c r="U26" s="113" t="str">
        <f t="shared" si="17"/>
        <v>0</v>
      </c>
      <c r="V26" s="114"/>
      <c r="W26" s="113" t="str">
        <f t="shared" si="18"/>
        <v>0</v>
      </c>
      <c r="X26" s="114"/>
      <c r="Y26" s="113" t="str">
        <f t="shared" si="19"/>
        <v>0</v>
      </c>
      <c r="Z26" s="114"/>
      <c r="AA26" s="113" t="str">
        <f t="shared" si="20"/>
        <v>0</v>
      </c>
      <c r="AB26" s="114"/>
      <c r="AC26" s="113" t="str">
        <f t="shared" si="21"/>
        <v>0</v>
      </c>
      <c r="AD26" s="114"/>
      <c r="AE26" s="113" t="str">
        <f t="shared" si="22"/>
        <v>0</v>
      </c>
      <c r="AF26" s="116" t="str">
        <f t="shared" si="23"/>
        <v/>
      </c>
      <c r="AG26" s="116" t="str">
        <f t="shared" si="24"/>
        <v/>
      </c>
      <c r="AH26" s="125"/>
      <c r="AI26" s="116" t="str">
        <f t="shared" si="25"/>
        <v/>
      </c>
      <c r="AJ26" s="116" t="str">
        <f>IFERROR(VLOOKUP((CONCATENATE(AG26,AI26)),Listados!$U$3:$V$11,2,FALSE),"")</f>
        <v/>
      </c>
      <c r="AK26" s="116" t="str">
        <f t="shared" si="26"/>
        <v/>
      </c>
      <c r="AL26" s="482"/>
      <c r="AM26" s="482"/>
      <c r="AN26" s="482"/>
      <c r="AO26" s="482"/>
      <c r="AP26" s="523"/>
      <c r="AQ26" s="523"/>
      <c r="AR26" s="489"/>
      <c r="AS26" s="489"/>
      <c r="AT26" s="489"/>
      <c r="AU26" s="489"/>
      <c r="AV26" s="174" t="s">
        <v>138</v>
      </c>
      <c r="AW26" s="175" t="s">
        <v>126</v>
      </c>
      <c r="AX26" s="176">
        <v>45778</v>
      </c>
      <c r="AY26" s="176">
        <v>45991</v>
      </c>
      <c r="AZ26" s="175" t="s">
        <v>139</v>
      </c>
      <c r="BA26" s="175" t="s">
        <v>137</v>
      </c>
      <c r="BB26" s="447"/>
      <c r="BC26" s="447"/>
      <c r="BD26" s="447"/>
      <c r="BE26" s="455"/>
      <c r="BF26" s="457"/>
      <c r="BG26" s="460"/>
    </row>
    <row r="27" spans="1:59" ht="128.25">
      <c r="A27" s="483">
        <v>5</v>
      </c>
      <c r="B27" s="479" t="s">
        <v>116</v>
      </c>
      <c r="C27" s="492" t="s">
        <v>117</v>
      </c>
      <c r="D27" s="495" t="s">
        <v>140</v>
      </c>
      <c r="E27" s="479" t="s">
        <v>64</v>
      </c>
      <c r="F27" s="479" t="s">
        <v>65</v>
      </c>
      <c r="G27" s="102" t="s">
        <v>141</v>
      </c>
      <c r="H27" s="101" t="s">
        <v>121</v>
      </c>
      <c r="I27" s="102" t="s">
        <v>142</v>
      </c>
      <c r="J27" s="479" t="s">
        <v>143</v>
      </c>
      <c r="K27" s="488">
        <f>+VLOOKUP(J27,Listados!$K$8:$L$12,2,0)</f>
        <v>2</v>
      </c>
      <c r="L27" s="490" t="s">
        <v>123</v>
      </c>
      <c r="M27" s="488">
        <f>+VLOOKUP(L27,Listados!$K$13:$L$17,2,0)</f>
        <v>5</v>
      </c>
      <c r="N27" s="488" t="str">
        <f>IF(AND(J27&lt;&gt;"",L27&lt;&gt;""),VLOOKUP(J27&amp;L27,Listados!$M$3:$N$27,2,FALSE),"")</f>
        <v>Extremo</v>
      </c>
      <c r="O27" s="102" t="s">
        <v>144</v>
      </c>
      <c r="P27" s="119" t="s">
        <v>141</v>
      </c>
      <c r="Q27" s="145" t="s">
        <v>80</v>
      </c>
      <c r="R27" s="104" t="s">
        <v>73</v>
      </c>
      <c r="S27" s="103">
        <f t="shared" si="16"/>
        <v>15</v>
      </c>
      <c r="T27" s="104" t="s">
        <v>73</v>
      </c>
      <c r="U27" s="103">
        <f t="shared" si="17"/>
        <v>15</v>
      </c>
      <c r="V27" s="104" t="s">
        <v>73</v>
      </c>
      <c r="W27" s="103">
        <f t="shared" si="18"/>
        <v>15</v>
      </c>
      <c r="X27" s="104" t="s">
        <v>72</v>
      </c>
      <c r="Y27" s="103">
        <f t="shared" si="19"/>
        <v>15</v>
      </c>
      <c r="Z27" s="104" t="s">
        <v>73</v>
      </c>
      <c r="AA27" s="103">
        <f t="shared" si="20"/>
        <v>15</v>
      </c>
      <c r="AB27" s="104" t="s">
        <v>73</v>
      </c>
      <c r="AC27" s="103">
        <f t="shared" si="21"/>
        <v>15</v>
      </c>
      <c r="AD27" s="104" t="s">
        <v>74</v>
      </c>
      <c r="AE27" s="103">
        <f t="shared" si="22"/>
        <v>10</v>
      </c>
      <c r="AF27" s="106">
        <f t="shared" si="23"/>
        <v>100</v>
      </c>
      <c r="AG27" s="106" t="str">
        <f t="shared" si="24"/>
        <v>Fuerte</v>
      </c>
      <c r="AH27" s="121" t="s">
        <v>75</v>
      </c>
      <c r="AI27" s="106" t="str">
        <f t="shared" si="25"/>
        <v>Fuerte</v>
      </c>
      <c r="AJ27" s="106" t="str">
        <f>IFERROR(VLOOKUP((CONCATENATE(AG27,AI27)),Listados!$U$3:$V$11,2,FALSE),"")</f>
        <v>Fuerte</v>
      </c>
      <c r="AK27" s="106">
        <f t="shared" si="26"/>
        <v>100</v>
      </c>
      <c r="AL27" s="481">
        <f t="shared" ref="AL27" si="54">AVERAGE(AK27:AK30)</f>
        <v>100</v>
      </c>
      <c r="AM27" s="481" t="str">
        <f t="shared" ref="AM27" si="55">IF(AL27&lt;=50,"Débil",IF(AL27&lt;=99,"Moderado",IF(AL27=100,"fuerte","")))</f>
        <v>fuerte</v>
      </c>
      <c r="AN27" s="481">
        <f t="shared" ref="AN27" si="56">+IF(AND(Q27="Preventivo",AM27="Fuerte"),2,IF(AND(Q27="Preventivo",AM27="Moderado"),1,0))</f>
        <v>0</v>
      </c>
      <c r="AO27" s="481">
        <f t="shared" ref="AO27" si="57">+IF(AND(Q27="Detectivo",$AM27="Fuerte"),2,IF(AND(Q27="Detectivo",$AM27="Moderado"),1,IF(AND(Q27="Preventivo",$AM27="Fuerte"),1,0)))</f>
        <v>2</v>
      </c>
      <c r="AP27" s="442">
        <f t="shared" ref="AP27" si="58">+K27-AN27</f>
        <v>2</v>
      </c>
      <c r="AQ27" s="442">
        <f t="shared" ref="AQ27" si="59">+M27-AO27</f>
        <v>3</v>
      </c>
      <c r="AR27" s="488" t="str">
        <f>+VLOOKUP(MIN(AP27),Listados!$J$18:$K$24,2,TRUE)</f>
        <v>Improbable</v>
      </c>
      <c r="AS27" s="488" t="str">
        <f>+VLOOKUP(MIN(AQ27),Listados!$J$26:$K$32,2,TRUE)</f>
        <v>Moderado</v>
      </c>
      <c r="AT27" s="488" t="str">
        <f>IF(AND(AR27&lt;&gt;"",AS27&lt;&gt;""),VLOOKUP(AR27&amp;AS27,Listados!$M$3:$N$27,2,FALSE),"")</f>
        <v>Moderado</v>
      </c>
      <c r="AU27" s="488" t="str">
        <f>+VLOOKUP(AT27,Listados!$P$3:$Q$6,2,FALSE)</f>
        <v>Asumir el riesgo</v>
      </c>
      <c r="AV27" s="134" t="s">
        <v>145</v>
      </c>
      <c r="AW27" s="107"/>
      <c r="AX27" s="108"/>
      <c r="AY27" s="109"/>
      <c r="AZ27" s="107"/>
      <c r="BA27" s="107"/>
      <c r="BB27" s="446"/>
      <c r="BC27" s="446"/>
      <c r="BD27" s="446"/>
      <c r="BE27" s="454"/>
      <c r="BF27" s="456"/>
      <c r="BG27" s="458"/>
    </row>
    <row r="28" spans="1:59" ht="195" customHeight="1">
      <c r="A28" s="484"/>
      <c r="B28" s="471"/>
      <c r="C28" s="493"/>
      <c r="D28" s="496"/>
      <c r="E28" s="471"/>
      <c r="F28" s="471"/>
      <c r="G28" s="229" t="s">
        <v>146</v>
      </c>
      <c r="H28" s="228" t="s">
        <v>121</v>
      </c>
      <c r="I28" s="229" t="s">
        <v>147</v>
      </c>
      <c r="J28" s="471"/>
      <c r="K28" s="473"/>
      <c r="L28" s="476"/>
      <c r="M28" s="473"/>
      <c r="N28" s="473"/>
      <c r="O28" s="553" t="s">
        <v>148</v>
      </c>
      <c r="P28" s="230" t="s">
        <v>146</v>
      </c>
      <c r="Q28" s="561" t="s">
        <v>80</v>
      </c>
      <c r="R28" s="438" t="s">
        <v>73</v>
      </c>
      <c r="S28" s="440">
        <f t="shared" si="16"/>
        <v>15</v>
      </c>
      <c r="T28" s="438" t="s">
        <v>73</v>
      </c>
      <c r="U28" s="440">
        <f t="shared" si="17"/>
        <v>15</v>
      </c>
      <c r="V28" s="438" t="s">
        <v>73</v>
      </c>
      <c r="W28" s="440">
        <f t="shared" si="18"/>
        <v>15</v>
      </c>
      <c r="X28" s="438" t="s">
        <v>72</v>
      </c>
      <c r="Y28" s="440">
        <f t="shared" si="19"/>
        <v>15</v>
      </c>
      <c r="Z28" s="438" t="s">
        <v>73</v>
      </c>
      <c r="AA28" s="440">
        <f t="shared" si="20"/>
        <v>15</v>
      </c>
      <c r="AB28" s="438" t="s">
        <v>73</v>
      </c>
      <c r="AC28" s="440">
        <f t="shared" si="21"/>
        <v>15</v>
      </c>
      <c r="AD28" s="438" t="s">
        <v>74</v>
      </c>
      <c r="AE28" s="440">
        <f t="shared" si="22"/>
        <v>10</v>
      </c>
      <c r="AF28" s="422">
        <f t="shared" si="23"/>
        <v>100</v>
      </c>
      <c r="AG28" s="422" t="str">
        <f>IF(AF28&lt;=85,"Débil",IF(AF28&lt;=95,"Moderado",IF(AF28=100,"Fuerte","")))</f>
        <v>Fuerte</v>
      </c>
      <c r="AH28" s="426" t="s">
        <v>75</v>
      </c>
      <c r="AI28" s="422" t="str">
        <f>+IF(AH28="siempre","Fuerte",IF(AH28="Algunas veces","Moderado",IF(AH28="No se ejecuta","Débil","")))</f>
        <v>Fuerte</v>
      </c>
      <c r="AJ28" s="422" t="str">
        <f>IFERROR(VLOOKUP((CONCATENATE(AG28,AI28)),Listados!$U$3:$V$11,2,FALSE),"")</f>
        <v>Fuerte</v>
      </c>
      <c r="AK28" s="422">
        <f t="shared" si="26"/>
        <v>100</v>
      </c>
      <c r="AL28" s="472"/>
      <c r="AM28" s="472"/>
      <c r="AN28" s="472"/>
      <c r="AO28" s="472"/>
      <c r="AP28" s="423"/>
      <c r="AQ28" s="423"/>
      <c r="AR28" s="473"/>
      <c r="AS28" s="473"/>
      <c r="AT28" s="473"/>
      <c r="AU28" s="473"/>
      <c r="AV28" s="235"/>
      <c r="AW28" s="235"/>
      <c r="AX28" s="235"/>
      <c r="AY28" s="235"/>
      <c r="AZ28" s="235"/>
      <c r="BA28" s="235"/>
      <c r="BB28" s="428"/>
      <c r="BC28" s="428"/>
      <c r="BD28" s="428"/>
      <c r="BE28" s="430"/>
      <c r="BF28" s="432"/>
      <c r="BG28" s="459"/>
    </row>
    <row r="29" spans="1:59" ht="120" customHeight="1">
      <c r="A29" s="484"/>
      <c r="B29" s="471"/>
      <c r="C29" s="493"/>
      <c r="D29" s="496"/>
      <c r="E29" s="471"/>
      <c r="F29" s="471"/>
      <c r="G29" s="564" t="s">
        <v>149</v>
      </c>
      <c r="H29" s="498" t="s">
        <v>121</v>
      </c>
      <c r="I29" s="229" t="s">
        <v>150</v>
      </c>
      <c r="J29" s="471"/>
      <c r="K29" s="473"/>
      <c r="L29" s="476"/>
      <c r="M29" s="473"/>
      <c r="N29" s="473"/>
      <c r="O29" s="556"/>
      <c r="P29" s="230" t="s">
        <v>149</v>
      </c>
      <c r="Q29" s="560"/>
      <c r="R29" s="435"/>
      <c r="S29" s="437"/>
      <c r="T29" s="435"/>
      <c r="U29" s="437"/>
      <c r="V29" s="435"/>
      <c r="W29" s="437"/>
      <c r="X29" s="435"/>
      <c r="Y29" s="437"/>
      <c r="Z29" s="435"/>
      <c r="AA29" s="437"/>
      <c r="AB29" s="435"/>
      <c r="AC29" s="437"/>
      <c r="AD29" s="435"/>
      <c r="AE29" s="437"/>
      <c r="AF29" s="443"/>
      <c r="AG29" s="443"/>
      <c r="AH29" s="425"/>
      <c r="AI29" s="443"/>
      <c r="AJ29" s="443"/>
      <c r="AK29" s="443"/>
      <c r="AL29" s="472"/>
      <c r="AM29" s="472"/>
      <c r="AN29" s="472"/>
      <c r="AO29" s="472"/>
      <c r="AP29" s="423"/>
      <c r="AQ29" s="423"/>
      <c r="AR29" s="473"/>
      <c r="AS29" s="473"/>
      <c r="AT29" s="473"/>
      <c r="AU29" s="473"/>
      <c r="AV29" s="235"/>
      <c r="AW29" s="235"/>
      <c r="AX29" s="238"/>
      <c r="AY29" s="238"/>
      <c r="AZ29" s="235"/>
      <c r="BA29" s="235"/>
      <c r="BB29" s="428"/>
      <c r="BC29" s="428"/>
      <c r="BD29" s="428"/>
      <c r="BE29" s="430"/>
      <c r="BF29" s="432"/>
      <c r="BG29" s="459"/>
    </row>
    <row r="30" spans="1:59" ht="29.25" thickBot="1">
      <c r="A30" s="485"/>
      <c r="B30" s="480"/>
      <c r="C30" s="494"/>
      <c r="D30" s="497"/>
      <c r="E30" s="480"/>
      <c r="F30" s="480"/>
      <c r="G30" s="565"/>
      <c r="H30" s="517"/>
      <c r="I30" s="112" t="s">
        <v>151</v>
      </c>
      <c r="J30" s="480"/>
      <c r="K30" s="489"/>
      <c r="L30" s="491"/>
      <c r="M30" s="489"/>
      <c r="N30" s="489"/>
      <c r="O30" s="123"/>
      <c r="P30" s="157"/>
      <c r="Q30" s="139"/>
      <c r="R30" s="114"/>
      <c r="S30" s="113" t="str">
        <f t="shared" si="16"/>
        <v>0</v>
      </c>
      <c r="T30" s="114"/>
      <c r="U30" s="113" t="str">
        <f t="shared" si="17"/>
        <v>0</v>
      </c>
      <c r="V30" s="114"/>
      <c r="W30" s="113" t="str">
        <f t="shared" si="18"/>
        <v>0</v>
      </c>
      <c r="X30" s="114"/>
      <c r="Y30" s="113" t="str">
        <f t="shared" si="19"/>
        <v>0</v>
      </c>
      <c r="Z30" s="114"/>
      <c r="AA30" s="113" t="str">
        <f t="shared" si="20"/>
        <v>0</v>
      </c>
      <c r="AB30" s="114"/>
      <c r="AC30" s="113" t="str">
        <f t="shared" si="21"/>
        <v>0</v>
      </c>
      <c r="AD30" s="114"/>
      <c r="AE30" s="113" t="str">
        <f t="shared" si="22"/>
        <v>0</v>
      </c>
      <c r="AF30" s="116" t="str">
        <f t="shared" si="23"/>
        <v/>
      </c>
      <c r="AG30" s="116" t="str">
        <f t="shared" si="24"/>
        <v/>
      </c>
      <c r="AH30" s="125"/>
      <c r="AI30" s="116" t="str">
        <f t="shared" si="25"/>
        <v/>
      </c>
      <c r="AJ30" s="116" t="str">
        <f>IFERROR(VLOOKUP((CONCATENATE(AG30,AI30)),Listados!$U$3:$V$11,2,FALSE),"")</f>
        <v/>
      </c>
      <c r="AK30" s="116" t="str">
        <f t="shared" si="26"/>
        <v/>
      </c>
      <c r="AL30" s="482"/>
      <c r="AM30" s="482"/>
      <c r="AN30" s="482"/>
      <c r="AO30" s="482"/>
      <c r="AP30" s="523"/>
      <c r="AQ30" s="523"/>
      <c r="AR30" s="489"/>
      <c r="AS30" s="489"/>
      <c r="AT30" s="489"/>
      <c r="AU30" s="489"/>
      <c r="AV30" s="117"/>
      <c r="AW30" s="117"/>
      <c r="AX30" s="118"/>
      <c r="AY30" s="118"/>
      <c r="AZ30" s="117"/>
      <c r="BA30" s="117"/>
      <c r="BB30" s="447"/>
      <c r="BC30" s="447"/>
      <c r="BD30" s="447"/>
      <c r="BE30" s="455"/>
      <c r="BF30" s="457"/>
      <c r="BG30" s="460"/>
    </row>
    <row r="31" spans="1:59" ht="99.75">
      <c r="A31" s="483">
        <v>6</v>
      </c>
      <c r="B31" s="479" t="s">
        <v>116</v>
      </c>
      <c r="C31" s="486" t="s">
        <v>152</v>
      </c>
      <c r="D31" s="479" t="s">
        <v>153</v>
      </c>
      <c r="E31" s="479" t="s">
        <v>82</v>
      </c>
      <c r="F31" s="479" t="s">
        <v>65</v>
      </c>
      <c r="G31" s="102" t="s">
        <v>154</v>
      </c>
      <c r="H31" s="101" t="s">
        <v>121</v>
      </c>
      <c r="I31" s="102" t="s">
        <v>155</v>
      </c>
      <c r="J31" s="479" t="s">
        <v>85</v>
      </c>
      <c r="K31" s="488">
        <f>+VLOOKUP(J31,Listados!$K$8:$L$12,2,0)</f>
        <v>3</v>
      </c>
      <c r="L31" s="490" t="s">
        <v>86</v>
      </c>
      <c r="M31" s="488">
        <f>+VLOOKUP(L31,Listados!$K$13:$L$17,2,0)</f>
        <v>3</v>
      </c>
      <c r="N31" s="488" t="str">
        <f>IF(AND(J31&lt;&gt;"",L31&lt;&gt;""),VLOOKUP(J31&amp;L31,Listados!$M$3:$N$27,2,FALSE),"")</f>
        <v>Alto</v>
      </c>
      <c r="O31" s="167" t="s">
        <v>156</v>
      </c>
      <c r="P31" s="119" t="s">
        <v>154</v>
      </c>
      <c r="Q31" s="145" t="s">
        <v>72</v>
      </c>
      <c r="R31" s="104" t="s">
        <v>73</v>
      </c>
      <c r="S31" s="103">
        <f t="shared" si="16"/>
        <v>15</v>
      </c>
      <c r="T31" s="104" t="s">
        <v>73</v>
      </c>
      <c r="U31" s="103">
        <f t="shared" si="17"/>
        <v>15</v>
      </c>
      <c r="V31" s="104" t="s">
        <v>73</v>
      </c>
      <c r="W31" s="103">
        <f t="shared" si="18"/>
        <v>15</v>
      </c>
      <c r="X31" s="104" t="s">
        <v>72</v>
      </c>
      <c r="Y31" s="103">
        <f t="shared" si="19"/>
        <v>15</v>
      </c>
      <c r="Z31" s="104" t="s">
        <v>73</v>
      </c>
      <c r="AA31" s="103">
        <f t="shared" si="20"/>
        <v>15</v>
      </c>
      <c r="AB31" s="104" t="s">
        <v>73</v>
      </c>
      <c r="AC31" s="103">
        <f t="shared" si="21"/>
        <v>15</v>
      </c>
      <c r="AD31" s="104" t="s">
        <v>74</v>
      </c>
      <c r="AE31" s="103">
        <f t="shared" si="22"/>
        <v>10</v>
      </c>
      <c r="AF31" s="106">
        <f t="shared" si="23"/>
        <v>100</v>
      </c>
      <c r="AG31" s="106" t="str">
        <f t="shared" si="24"/>
        <v>Fuerte</v>
      </c>
      <c r="AH31" s="121" t="s">
        <v>75</v>
      </c>
      <c r="AI31" s="106" t="str">
        <f t="shared" si="25"/>
        <v>Fuerte</v>
      </c>
      <c r="AJ31" s="106" t="str">
        <f>IFERROR(VLOOKUP((CONCATENATE(AG31,AI31)),Listados!$U$3:$V$11,2,FALSE),"")</f>
        <v>Fuerte</v>
      </c>
      <c r="AK31" s="106">
        <f t="shared" si="26"/>
        <v>100</v>
      </c>
      <c r="AL31" s="481">
        <f t="shared" ref="AL31" si="60">AVERAGE(AK31:AK34)</f>
        <v>100</v>
      </c>
      <c r="AM31" s="481" t="str">
        <f t="shared" ref="AM31" si="61">IF(AL31&lt;=50,"Débil",IF(AL31&lt;=99,"Moderado",IF(AL31=100,"fuerte","")))</f>
        <v>fuerte</v>
      </c>
      <c r="AN31" s="481">
        <f t="shared" ref="AN31" si="62">+IF(AND(Q31="Preventivo",AM31="Fuerte"),2,IF(AND(Q31="Preventivo",AM31="Moderado"),1,0))</f>
        <v>2</v>
      </c>
      <c r="AO31" s="481">
        <f t="shared" ref="AO31" si="63">+IF(AND(Q31="Detectivo",$AM31="Fuerte"),2,IF(AND(Q31="Detectivo",$AM31="Moderado"),1,IF(AND(Q31="Preventivo",$AM31="Fuerte"),1,0)))</f>
        <v>1</v>
      </c>
      <c r="AP31" s="442">
        <f t="shared" ref="AP31" si="64">+K31-AN31</f>
        <v>1</v>
      </c>
      <c r="AQ31" s="442">
        <f t="shared" ref="AQ31" si="65">+M31-AO31</f>
        <v>2</v>
      </c>
      <c r="AR31" s="488" t="str">
        <f>+VLOOKUP(MIN(AP31),Listados!$J$18:$K$24,2,TRUE)</f>
        <v>Rara Vez</v>
      </c>
      <c r="AS31" s="488" t="str">
        <f>+VLOOKUP(MIN(AQ31),Listados!$J$26:$K$32,2,TRUE)</f>
        <v>Menor</v>
      </c>
      <c r="AT31" s="488" t="str">
        <f>IF(AND(AR31&lt;&gt;"",AS31&lt;&gt;""),VLOOKUP(AR31&amp;AS31,Listados!$M$3:$N$27,2,FALSE),"")</f>
        <v>Bajo</v>
      </c>
      <c r="AU31" s="488" t="str">
        <f>+VLOOKUP(AT31,Listados!$P$3:$Q$6,2,FALSE)</f>
        <v>Asumir el riesgo</v>
      </c>
      <c r="AV31" s="171" t="s">
        <v>145</v>
      </c>
      <c r="AW31" s="107"/>
      <c r="AX31" s="108"/>
      <c r="AY31" s="109"/>
      <c r="AZ31" s="107"/>
      <c r="BA31" s="107"/>
      <c r="BB31" s="446"/>
      <c r="BC31" s="446"/>
      <c r="BD31" s="446"/>
      <c r="BE31" s="454"/>
      <c r="BF31" s="456"/>
      <c r="BG31" s="458"/>
    </row>
    <row r="32" spans="1:59" ht="99.75">
      <c r="A32" s="484"/>
      <c r="B32" s="471"/>
      <c r="C32" s="475"/>
      <c r="D32" s="471"/>
      <c r="E32" s="471"/>
      <c r="F32" s="471"/>
      <c r="G32" s="229" t="s">
        <v>157</v>
      </c>
      <c r="H32" s="228" t="s">
        <v>121</v>
      </c>
      <c r="I32" s="229" t="s">
        <v>158</v>
      </c>
      <c r="J32" s="471"/>
      <c r="K32" s="473"/>
      <c r="L32" s="476"/>
      <c r="M32" s="473"/>
      <c r="N32" s="473"/>
      <c r="O32" s="504" t="s">
        <v>159</v>
      </c>
      <c r="P32" s="230" t="s">
        <v>157</v>
      </c>
      <c r="Q32" s="561" t="s">
        <v>72</v>
      </c>
      <c r="R32" s="438" t="s">
        <v>73</v>
      </c>
      <c r="S32" s="440">
        <f t="shared" si="16"/>
        <v>15</v>
      </c>
      <c r="T32" s="438" t="s">
        <v>73</v>
      </c>
      <c r="U32" s="440">
        <f t="shared" si="17"/>
        <v>15</v>
      </c>
      <c r="V32" s="438" t="s">
        <v>73</v>
      </c>
      <c r="W32" s="440">
        <f t="shared" si="18"/>
        <v>15</v>
      </c>
      <c r="X32" s="438" t="s">
        <v>72</v>
      </c>
      <c r="Y32" s="440">
        <f t="shared" si="19"/>
        <v>15</v>
      </c>
      <c r="Z32" s="438" t="s">
        <v>73</v>
      </c>
      <c r="AA32" s="440">
        <f t="shared" si="20"/>
        <v>15</v>
      </c>
      <c r="AB32" s="438" t="s">
        <v>73</v>
      </c>
      <c r="AC32" s="440">
        <f t="shared" si="21"/>
        <v>15</v>
      </c>
      <c r="AD32" s="438" t="s">
        <v>74</v>
      </c>
      <c r="AE32" s="440">
        <f t="shared" si="22"/>
        <v>10</v>
      </c>
      <c r="AF32" s="422">
        <f t="shared" si="23"/>
        <v>100</v>
      </c>
      <c r="AG32" s="422" t="str">
        <f t="shared" si="24"/>
        <v>Fuerte</v>
      </c>
      <c r="AH32" s="426" t="s">
        <v>75</v>
      </c>
      <c r="AI32" s="422" t="str">
        <f t="shared" si="25"/>
        <v>Fuerte</v>
      </c>
      <c r="AJ32" s="422" t="str">
        <f>IFERROR(VLOOKUP((CONCATENATE(AG32,AI32)),Listados!$U$3:$V$11,2,FALSE),"")</f>
        <v>Fuerte</v>
      </c>
      <c r="AK32" s="422">
        <f t="shared" si="26"/>
        <v>100</v>
      </c>
      <c r="AL32" s="472"/>
      <c r="AM32" s="472"/>
      <c r="AN32" s="472"/>
      <c r="AO32" s="472"/>
      <c r="AP32" s="423"/>
      <c r="AQ32" s="423"/>
      <c r="AR32" s="473"/>
      <c r="AS32" s="473"/>
      <c r="AT32" s="473"/>
      <c r="AU32" s="473"/>
      <c r="AV32" s="235"/>
      <c r="AW32" s="235"/>
      <c r="AX32" s="235"/>
      <c r="AY32" s="235"/>
      <c r="AZ32" s="235"/>
      <c r="BA32" s="235"/>
      <c r="BB32" s="428"/>
      <c r="BC32" s="428"/>
      <c r="BD32" s="428"/>
      <c r="BE32" s="430"/>
      <c r="BF32" s="432"/>
      <c r="BG32" s="459"/>
    </row>
    <row r="33" spans="1:59" ht="80.25" customHeight="1">
      <c r="A33" s="484"/>
      <c r="B33" s="471"/>
      <c r="C33" s="475"/>
      <c r="D33" s="471"/>
      <c r="E33" s="471"/>
      <c r="F33" s="471"/>
      <c r="G33" s="229" t="s">
        <v>160</v>
      </c>
      <c r="H33" s="228" t="s">
        <v>121</v>
      </c>
      <c r="I33" s="229" t="s">
        <v>161</v>
      </c>
      <c r="J33" s="471"/>
      <c r="K33" s="473"/>
      <c r="L33" s="476"/>
      <c r="M33" s="473"/>
      <c r="N33" s="473"/>
      <c r="O33" s="513"/>
      <c r="P33" s="230" t="s">
        <v>160</v>
      </c>
      <c r="Q33" s="562"/>
      <c r="R33" s="439"/>
      <c r="S33" s="441"/>
      <c r="T33" s="439"/>
      <c r="U33" s="441"/>
      <c r="V33" s="439"/>
      <c r="W33" s="441"/>
      <c r="X33" s="439"/>
      <c r="Y33" s="441"/>
      <c r="Z33" s="439"/>
      <c r="AA33" s="441"/>
      <c r="AB33" s="439"/>
      <c r="AC33" s="441"/>
      <c r="AD33" s="439"/>
      <c r="AE33" s="441"/>
      <c r="AF33" s="423"/>
      <c r="AG33" s="423"/>
      <c r="AH33" s="427"/>
      <c r="AI33" s="423"/>
      <c r="AJ33" s="423"/>
      <c r="AK33" s="423"/>
      <c r="AL33" s="472"/>
      <c r="AM33" s="472"/>
      <c r="AN33" s="472"/>
      <c r="AO33" s="472"/>
      <c r="AP33" s="423"/>
      <c r="AQ33" s="423"/>
      <c r="AR33" s="473"/>
      <c r="AS33" s="473"/>
      <c r="AT33" s="473"/>
      <c r="AU33" s="473"/>
      <c r="AV33" s="235"/>
      <c r="AW33" s="235"/>
      <c r="AX33" s="238"/>
      <c r="AY33" s="238"/>
      <c r="AZ33" s="235"/>
      <c r="BA33" s="235"/>
      <c r="BB33" s="428"/>
      <c r="BC33" s="428"/>
      <c r="BD33" s="428"/>
      <c r="BE33" s="430"/>
      <c r="BF33" s="432"/>
      <c r="BG33" s="459"/>
    </row>
    <row r="34" spans="1:59" ht="114.75" thickBot="1">
      <c r="A34" s="485"/>
      <c r="B34" s="480"/>
      <c r="C34" s="487"/>
      <c r="D34" s="480"/>
      <c r="E34" s="480"/>
      <c r="F34" s="480"/>
      <c r="G34" s="112" t="s">
        <v>162</v>
      </c>
      <c r="H34" s="110" t="s">
        <v>121</v>
      </c>
      <c r="I34" s="112" t="s">
        <v>163</v>
      </c>
      <c r="J34" s="480"/>
      <c r="K34" s="489"/>
      <c r="L34" s="491"/>
      <c r="M34" s="489"/>
      <c r="N34" s="489"/>
      <c r="O34" s="514"/>
      <c r="P34" s="157" t="s">
        <v>162</v>
      </c>
      <c r="Q34" s="563"/>
      <c r="R34" s="522"/>
      <c r="S34" s="521"/>
      <c r="T34" s="522"/>
      <c r="U34" s="521"/>
      <c r="V34" s="522"/>
      <c r="W34" s="521"/>
      <c r="X34" s="522"/>
      <c r="Y34" s="521"/>
      <c r="Z34" s="522"/>
      <c r="AA34" s="521"/>
      <c r="AB34" s="522"/>
      <c r="AC34" s="521"/>
      <c r="AD34" s="522"/>
      <c r="AE34" s="521"/>
      <c r="AF34" s="523"/>
      <c r="AG34" s="523"/>
      <c r="AH34" s="524"/>
      <c r="AI34" s="523"/>
      <c r="AJ34" s="523"/>
      <c r="AK34" s="523"/>
      <c r="AL34" s="482"/>
      <c r="AM34" s="482"/>
      <c r="AN34" s="482"/>
      <c r="AO34" s="482"/>
      <c r="AP34" s="523"/>
      <c r="AQ34" s="523"/>
      <c r="AR34" s="489"/>
      <c r="AS34" s="489"/>
      <c r="AT34" s="489"/>
      <c r="AU34" s="489"/>
      <c r="AV34" s="117"/>
      <c r="AW34" s="117"/>
      <c r="AX34" s="118"/>
      <c r="AY34" s="118"/>
      <c r="AZ34" s="117"/>
      <c r="BA34" s="117"/>
      <c r="BB34" s="447"/>
      <c r="BC34" s="447"/>
      <c r="BD34" s="447"/>
      <c r="BE34" s="455"/>
      <c r="BF34" s="457"/>
      <c r="BG34" s="460"/>
    </row>
    <row r="35" spans="1:59" ht="156.75">
      <c r="A35" s="518">
        <v>7</v>
      </c>
      <c r="B35" s="479" t="s">
        <v>164</v>
      </c>
      <c r="C35" s="492" t="s">
        <v>165</v>
      </c>
      <c r="D35" s="495" t="s">
        <v>166</v>
      </c>
      <c r="E35" s="495" t="s">
        <v>82</v>
      </c>
      <c r="F35" s="495" t="s">
        <v>65</v>
      </c>
      <c r="G35" s="167" t="s">
        <v>167</v>
      </c>
      <c r="H35" s="101" t="s">
        <v>67</v>
      </c>
      <c r="I35" s="102" t="s">
        <v>168</v>
      </c>
      <c r="J35" s="479" t="s">
        <v>69</v>
      </c>
      <c r="K35" s="488">
        <f>+VLOOKUP(J35,Listados!$K$8:$L$12,2,0)</f>
        <v>5</v>
      </c>
      <c r="L35" s="490" t="s">
        <v>86</v>
      </c>
      <c r="M35" s="488">
        <f>+VLOOKUP(L35,Listados!$K$13:$L$17,2,0)</f>
        <v>3</v>
      </c>
      <c r="N35" s="488" t="str">
        <f>IF(AND(J35&lt;&gt;"",L35&lt;&gt;""),VLOOKUP(J35&amp;L35,Listados!$M$3:$N$27,2,FALSE),"")</f>
        <v>Extremo</v>
      </c>
      <c r="O35" s="102" t="s">
        <v>169</v>
      </c>
      <c r="P35" s="119" t="s">
        <v>167</v>
      </c>
      <c r="Q35" s="145" t="s">
        <v>72</v>
      </c>
      <c r="R35" s="104" t="s">
        <v>73</v>
      </c>
      <c r="S35" s="103">
        <f t="shared" si="16"/>
        <v>15</v>
      </c>
      <c r="T35" s="104" t="s">
        <v>73</v>
      </c>
      <c r="U35" s="103">
        <f t="shared" si="17"/>
        <v>15</v>
      </c>
      <c r="V35" s="104" t="s">
        <v>73</v>
      </c>
      <c r="W35" s="103">
        <f t="shared" si="18"/>
        <v>15</v>
      </c>
      <c r="X35" s="104" t="s">
        <v>72</v>
      </c>
      <c r="Y35" s="103">
        <f t="shared" si="19"/>
        <v>15</v>
      </c>
      <c r="Z35" s="104" t="s">
        <v>73</v>
      </c>
      <c r="AA35" s="103">
        <f t="shared" si="20"/>
        <v>15</v>
      </c>
      <c r="AB35" s="104" t="s">
        <v>73</v>
      </c>
      <c r="AC35" s="103">
        <f t="shared" si="21"/>
        <v>15</v>
      </c>
      <c r="AD35" s="104" t="s">
        <v>74</v>
      </c>
      <c r="AE35" s="103">
        <f t="shared" si="22"/>
        <v>10</v>
      </c>
      <c r="AF35" s="106">
        <f t="shared" si="23"/>
        <v>100</v>
      </c>
      <c r="AG35" s="106" t="str">
        <f t="shared" si="24"/>
        <v>Fuerte</v>
      </c>
      <c r="AH35" s="121" t="s">
        <v>75</v>
      </c>
      <c r="AI35" s="106" t="str">
        <f t="shared" si="25"/>
        <v>Fuerte</v>
      </c>
      <c r="AJ35" s="106" t="str">
        <f>IFERROR(VLOOKUP((CONCATENATE(AG35,AI35)),Listados!$U$3:$V$11,2,FALSE),"")</f>
        <v>Fuerte</v>
      </c>
      <c r="AK35" s="106">
        <f t="shared" si="26"/>
        <v>100</v>
      </c>
      <c r="AL35" s="481">
        <f t="shared" ref="AL35" si="66">AVERAGE(AK35:AK38)</f>
        <v>100</v>
      </c>
      <c r="AM35" s="481" t="str">
        <f t="shared" ref="AM35" si="67">IF(AL35&lt;=50,"Débil",IF(AL35&lt;=99,"Moderado",IF(AL35=100,"fuerte","")))</f>
        <v>fuerte</v>
      </c>
      <c r="AN35" s="481">
        <f t="shared" ref="AN35" si="68">+IF(AND(Q35="Preventivo",AM35="Fuerte"),2,IF(AND(Q35="Preventivo",AM35="Moderado"),1,0))</f>
        <v>2</v>
      </c>
      <c r="AO35" s="481">
        <f t="shared" ref="AO35" si="69">+IF(AND(Q35="Detectivo",$AM35="Fuerte"),2,IF(AND(Q35="Detectivo",$AM35="Moderado"),1,IF(AND(Q35="Preventivo",$AM35="Fuerte"),1,0)))</f>
        <v>1</v>
      </c>
      <c r="AP35" s="442">
        <f t="shared" ref="AP35" si="70">+K35-AN35</f>
        <v>3</v>
      </c>
      <c r="AQ35" s="442">
        <f t="shared" ref="AQ35" si="71">+M35-AO35</f>
        <v>2</v>
      </c>
      <c r="AR35" s="488" t="str">
        <f>+VLOOKUP(MIN(AP35),Listados!$J$18:$K$24,2,TRUE)</f>
        <v>Posible</v>
      </c>
      <c r="AS35" s="488" t="str">
        <f>+VLOOKUP(MIN(AQ35),Listados!$J$26:$K$32,2,TRUE)</f>
        <v>Menor</v>
      </c>
      <c r="AT35" s="488" t="str">
        <f>IF(AND(AR35&lt;&gt;"",AS35&lt;&gt;""),VLOOKUP(AR35&amp;AS35,Listados!$M$3:$N$27,2,FALSE),"")</f>
        <v>Moderado</v>
      </c>
      <c r="AU35" s="488" t="str">
        <f>+VLOOKUP(AT35,Listados!$P$3:$Q$6,2,FALSE)</f>
        <v>Asumir el riesgo</v>
      </c>
      <c r="AV35" s="107"/>
      <c r="AW35" s="107"/>
      <c r="AX35" s="108"/>
      <c r="AY35" s="109"/>
      <c r="AZ35" s="107"/>
      <c r="BA35" s="107"/>
      <c r="BB35" s="446"/>
      <c r="BC35" s="446"/>
      <c r="BD35" s="446"/>
      <c r="BE35" s="454"/>
      <c r="BF35" s="456"/>
      <c r="BG35" s="458"/>
    </row>
    <row r="36" spans="1:59" ht="142.5">
      <c r="A36" s="519"/>
      <c r="B36" s="471"/>
      <c r="C36" s="493"/>
      <c r="D36" s="496"/>
      <c r="E36" s="496"/>
      <c r="F36" s="496"/>
      <c r="G36" s="242" t="s">
        <v>170</v>
      </c>
      <c r="H36" s="228" t="s">
        <v>121</v>
      </c>
      <c r="I36" s="229" t="s">
        <v>171</v>
      </c>
      <c r="J36" s="471"/>
      <c r="K36" s="473"/>
      <c r="L36" s="476"/>
      <c r="M36" s="473"/>
      <c r="N36" s="473"/>
      <c r="O36" s="229" t="s">
        <v>172</v>
      </c>
      <c r="P36" s="82" t="s">
        <v>170</v>
      </c>
      <c r="Q36" s="250" t="s">
        <v>72</v>
      </c>
      <c r="R36" s="232" t="s">
        <v>73</v>
      </c>
      <c r="S36" s="233">
        <f t="shared" si="16"/>
        <v>15</v>
      </c>
      <c r="T36" s="232" t="s">
        <v>73</v>
      </c>
      <c r="U36" s="233">
        <f t="shared" si="17"/>
        <v>15</v>
      </c>
      <c r="V36" s="232" t="s">
        <v>73</v>
      </c>
      <c r="W36" s="233">
        <f t="shared" si="18"/>
        <v>15</v>
      </c>
      <c r="X36" s="232" t="s">
        <v>72</v>
      </c>
      <c r="Y36" s="233">
        <f t="shared" si="19"/>
        <v>15</v>
      </c>
      <c r="Z36" s="232" t="s">
        <v>73</v>
      </c>
      <c r="AA36" s="233">
        <f t="shared" si="20"/>
        <v>15</v>
      </c>
      <c r="AB36" s="232" t="s">
        <v>73</v>
      </c>
      <c r="AC36" s="233">
        <f t="shared" si="21"/>
        <v>15</v>
      </c>
      <c r="AD36" s="232" t="s">
        <v>74</v>
      </c>
      <c r="AE36" s="233">
        <f t="shared" si="22"/>
        <v>10</v>
      </c>
      <c r="AF36" s="227">
        <f t="shared" si="23"/>
        <v>100</v>
      </c>
      <c r="AG36" s="227" t="str">
        <f t="shared" si="24"/>
        <v>Fuerte</v>
      </c>
      <c r="AH36" s="234" t="s">
        <v>75</v>
      </c>
      <c r="AI36" s="227" t="str">
        <f t="shared" si="25"/>
        <v>Fuerte</v>
      </c>
      <c r="AJ36" s="227" t="str">
        <f>IFERROR(VLOOKUP((CONCATENATE(AG36,AI36)),Listados!$U$3:$V$11,2,FALSE),"")</f>
        <v>Fuerte</v>
      </c>
      <c r="AK36" s="227">
        <f t="shared" si="26"/>
        <v>100</v>
      </c>
      <c r="AL36" s="472"/>
      <c r="AM36" s="472"/>
      <c r="AN36" s="472"/>
      <c r="AO36" s="472"/>
      <c r="AP36" s="423"/>
      <c r="AQ36" s="423"/>
      <c r="AR36" s="473"/>
      <c r="AS36" s="473"/>
      <c r="AT36" s="473"/>
      <c r="AU36" s="473"/>
      <c r="AV36" s="235"/>
      <c r="AW36" s="235"/>
      <c r="AX36" s="235"/>
      <c r="AY36" s="235"/>
      <c r="AZ36" s="235"/>
      <c r="BA36" s="235"/>
      <c r="BB36" s="428"/>
      <c r="BC36" s="428"/>
      <c r="BD36" s="428"/>
      <c r="BE36" s="430"/>
      <c r="BF36" s="432"/>
      <c r="BG36" s="459"/>
    </row>
    <row r="37" spans="1:59" ht="114.75">
      <c r="A37" s="519"/>
      <c r="B37" s="471"/>
      <c r="C37" s="493"/>
      <c r="D37" s="496"/>
      <c r="E37" s="496"/>
      <c r="F37" s="496"/>
      <c r="G37" s="242" t="s">
        <v>173</v>
      </c>
      <c r="H37" s="228" t="s">
        <v>67</v>
      </c>
      <c r="I37" s="229" t="s">
        <v>174</v>
      </c>
      <c r="J37" s="471"/>
      <c r="K37" s="473"/>
      <c r="L37" s="476"/>
      <c r="M37" s="473"/>
      <c r="N37" s="473"/>
      <c r="O37" s="251" t="s">
        <v>175</v>
      </c>
      <c r="P37" s="82" t="s">
        <v>173</v>
      </c>
      <c r="Q37" s="248" t="s">
        <v>72</v>
      </c>
      <c r="R37" s="232" t="s">
        <v>73</v>
      </c>
      <c r="S37" s="233">
        <f t="shared" si="16"/>
        <v>15</v>
      </c>
      <c r="T37" s="232" t="s">
        <v>73</v>
      </c>
      <c r="U37" s="233">
        <f t="shared" si="17"/>
        <v>15</v>
      </c>
      <c r="V37" s="232" t="s">
        <v>73</v>
      </c>
      <c r="W37" s="233">
        <f t="shared" si="18"/>
        <v>15</v>
      </c>
      <c r="X37" s="232" t="s">
        <v>72</v>
      </c>
      <c r="Y37" s="233">
        <f t="shared" si="19"/>
        <v>15</v>
      </c>
      <c r="Z37" s="232" t="s">
        <v>73</v>
      </c>
      <c r="AA37" s="233">
        <f t="shared" si="20"/>
        <v>15</v>
      </c>
      <c r="AB37" s="232" t="s">
        <v>73</v>
      </c>
      <c r="AC37" s="233">
        <f t="shared" si="21"/>
        <v>15</v>
      </c>
      <c r="AD37" s="232" t="s">
        <v>74</v>
      </c>
      <c r="AE37" s="233">
        <f t="shared" si="22"/>
        <v>10</v>
      </c>
      <c r="AF37" s="227">
        <f t="shared" si="23"/>
        <v>100</v>
      </c>
      <c r="AG37" s="227" t="str">
        <f t="shared" si="24"/>
        <v>Fuerte</v>
      </c>
      <c r="AH37" s="234" t="s">
        <v>75</v>
      </c>
      <c r="AI37" s="227" t="str">
        <f t="shared" si="25"/>
        <v>Fuerte</v>
      </c>
      <c r="AJ37" s="227" t="str">
        <f>IFERROR(VLOOKUP((CONCATENATE(AG37,AI37)),Listados!$U$3:$V$11,2,FALSE),"")</f>
        <v>Fuerte</v>
      </c>
      <c r="AK37" s="227">
        <f t="shared" si="26"/>
        <v>100</v>
      </c>
      <c r="AL37" s="472"/>
      <c r="AM37" s="472"/>
      <c r="AN37" s="472"/>
      <c r="AO37" s="472"/>
      <c r="AP37" s="423"/>
      <c r="AQ37" s="423"/>
      <c r="AR37" s="473"/>
      <c r="AS37" s="473"/>
      <c r="AT37" s="473"/>
      <c r="AU37" s="473"/>
      <c r="AV37" s="235"/>
      <c r="AW37" s="235"/>
      <c r="AX37" s="238"/>
      <c r="AY37" s="238"/>
      <c r="AZ37" s="235"/>
      <c r="BA37" s="235"/>
      <c r="BB37" s="428"/>
      <c r="BC37" s="428"/>
      <c r="BD37" s="428"/>
      <c r="BE37" s="430"/>
      <c r="BF37" s="432"/>
      <c r="BG37" s="459"/>
    </row>
    <row r="38" spans="1:59" ht="15.75" thickBot="1">
      <c r="A38" s="520"/>
      <c r="B38" s="480"/>
      <c r="C38" s="494"/>
      <c r="D38" s="497"/>
      <c r="E38" s="497"/>
      <c r="F38" s="497"/>
      <c r="G38" s="180"/>
      <c r="H38" s="122"/>
      <c r="I38" s="122"/>
      <c r="J38" s="480"/>
      <c r="K38" s="489"/>
      <c r="L38" s="491"/>
      <c r="M38" s="489"/>
      <c r="N38" s="489"/>
      <c r="O38" s="123"/>
      <c r="P38" s="173"/>
      <c r="Q38" s="139"/>
      <c r="R38" s="114"/>
      <c r="S38" s="113" t="str">
        <f t="shared" si="16"/>
        <v>0</v>
      </c>
      <c r="T38" s="114"/>
      <c r="U38" s="113" t="str">
        <f t="shared" si="17"/>
        <v>0</v>
      </c>
      <c r="V38" s="114"/>
      <c r="W38" s="113" t="str">
        <f t="shared" si="18"/>
        <v>0</v>
      </c>
      <c r="X38" s="114"/>
      <c r="Y38" s="113" t="str">
        <f t="shared" si="19"/>
        <v>0</v>
      </c>
      <c r="Z38" s="114"/>
      <c r="AA38" s="113" t="str">
        <f t="shared" si="20"/>
        <v>0</v>
      </c>
      <c r="AB38" s="114"/>
      <c r="AC38" s="113" t="str">
        <f t="shared" si="21"/>
        <v>0</v>
      </c>
      <c r="AD38" s="114"/>
      <c r="AE38" s="113" t="str">
        <f t="shared" si="22"/>
        <v>0</v>
      </c>
      <c r="AF38" s="116" t="str">
        <f t="shared" si="23"/>
        <v/>
      </c>
      <c r="AG38" s="116" t="str">
        <f t="shared" si="24"/>
        <v/>
      </c>
      <c r="AH38" s="125"/>
      <c r="AI38" s="116" t="str">
        <f t="shared" si="25"/>
        <v/>
      </c>
      <c r="AJ38" s="116" t="str">
        <f>IFERROR(VLOOKUP((CONCATENATE(AG38,AI38)),Listados!$U$3:$V$11,2,FALSE),"")</f>
        <v/>
      </c>
      <c r="AK38" s="116" t="str">
        <f t="shared" si="26"/>
        <v/>
      </c>
      <c r="AL38" s="482"/>
      <c r="AM38" s="482"/>
      <c r="AN38" s="482"/>
      <c r="AO38" s="482"/>
      <c r="AP38" s="523"/>
      <c r="AQ38" s="523"/>
      <c r="AR38" s="489"/>
      <c r="AS38" s="489"/>
      <c r="AT38" s="489"/>
      <c r="AU38" s="489"/>
      <c r="AV38" s="117"/>
      <c r="AW38" s="117"/>
      <c r="AX38" s="118"/>
      <c r="AY38" s="118"/>
      <c r="AZ38" s="117"/>
      <c r="BA38" s="117"/>
      <c r="BB38" s="447"/>
      <c r="BC38" s="447"/>
      <c r="BD38" s="447"/>
      <c r="BE38" s="455"/>
      <c r="BF38" s="457"/>
      <c r="BG38" s="460"/>
    </row>
    <row r="39" spans="1:59" ht="114">
      <c r="A39" s="483">
        <v>8</v>
      </c>
      <c r="B39" s="479" t="s">
        <v>164</v>
      </c>
      <c r="C39" s="492" t="s">
        <v>165</v>
      </c>
      <c r="D39" s="495" t="s">
        <v>176</v>
      </c>
      <c r="E39" s="495" t="s">
        <v>177</v>
      </c>
      <c r="F39" s="495" t="s">
        <v>65</v>
      </c>
      <c r="G39" s="167" t="s">
        <v>178</v>
      </c>
      <c r="H39" s="101" t="s">
        <v>67</v>
      </c>
      <c r="I39" s="167" t="s">
        <v>179</v>
      </c>
      <c r="J39" s="479" t="s">
        <v>100</v>
      </c>
      <c r="K39" s="488">
        <f>+VLOOKUP(J39,Listados!$K$8:$L$12,2,0)</f>
        <v>4</v>
      </c>
      <c r="L39" s="490" t="s">
        <v>86</v>
      </c>
      <c r="M39" s="488">
        <f>+VLOOKUP(L39,Listados!$K$13:$L$17,2,0)</f>
        <v>3</v>
      </c>
      <c r="N39" s="488" t="str">
        <f>IF(AND(J39&lt;&gt;"",L39&lt;&gt;""),VLOOKUP(J39&amp;L39,Listados!$M$3:$N$27,2,FALSE),"")</f>
        <v>Alto</v>
      </c>
      <c r="O39" s="102" t="s">
        <v>180</v>
      </c>
      <c r="P39" s="105" t="s">
        <v>178</v>
      </c>
      <c r="Q39" s="182" t="s">
        <v>72</v>
      </c>
      <c r="R39" s="104" t="s">
        <v>73</v>
      </c>
      <c r="S39" s="103">
        <f t="shared" si="16"/>
        <v>15</v>
      </c>
      <c r="T39" s="104" t="s">
        <v>73</v>
      </c>
      <c r="U39" s="103">
        <f t="shared" si="17"/>
        <v>15</v>
      </c>
      <c r="V39" s="104" t="s">
        <v>73</v>
      </c>
      <c r="W39" s="103">
        <f t="shared" si="18"/>
        <v>15</v>
      </c>
      <c r="X39" s="104" t="s">
        <v>72</v>
      </c>
      <c r="Y39" s="103">
        <f t="shared" si="19"/>
        <v>15</v>
      </c>
      <c r="Z39" s="104" t="s">
        <v>73</v>
      </c>
      <c r="AA39" s="103">
        <f t="shared" si="20"/>
        <v>15</v>
      </c>
      <c r="AB39" s="104" t="s">
        <v>73</v>
      </c>
      <c r="AC39" s="103">
        <f t="shared" si="21"/>
        <v>15</v>
      </c>
      <c r="AD39" s="104" t="s">
        <v>74</v>
      </c>
      <c r="AE39" s="103">
        <f t="shared" si="22"/>
        <v>10</v>
      </c>
      <c r="AF39" s="106">
        <f t="shared" si="23"/>
        <v>100</v>
      </c>
      <c r="AG39" s="106" t="str">
        <f t="shared" si="24"/>
        <v>Fuerte</v>
      </c>
      <c r="AH39" s="121" t="s">
        <v>75</v>
      </c>
      <c r="AI39" s="106" t="str">
        <f t="shared" si="25"/>
        <v>Fuerte</v>
      </c>
      <c r="AJ39" s="106" t="str">
        <f>IFERROR(VLOOKUP((CONCATENATE(AG39,AI39)),Listados!$U$3:$V$11,2,FALSE),"")</f>
        <v>Fuerte</v>
      </c>
      <c r="AK39" s="106">
        <f t="shared" si="26"/>
        <v>100</v>
      </c>
      <c r="AL39" s="481">
        <f t="shared" ref="AL39" si="72">AVERAGE(AK39:AK42)</f>
        <v>100</v>
      </c>
      <c r="AM39" s="481" t="str">
        <f t="shared" ref="AM39" si="73">IF(AL39&lt;=50,"Débil",IF(AL39&lt;=99,"Moderado",IF(AL39=100,"fuerte","")))</f>
        <v>fuerte</v>
      </c>
      <c r="AN39" s="481">
        <f t="shared" ref="AN39" si="74">+IF(AND(Q39="Preventivo",AM39="Fuerte"),2,IF(AND(Q39="Preventivo",AM39="Moderado"),1,0))</f>
        <v>2</v>
      </c>
      <c r="AO39" s="481">
        <f t="shared" ref="AO39" si="75">+IF(AND(Q39="Detectivo",$AM39="Fuerte"),2,IF(AND(Q39="Detectivo",$AM39="Moderado"),1,IF(AND(Q39="Preventivo",$AM39="Fuerte"),1,0)))</f>
        <v>1</v>
      </c>
      <c r="AP39" s="442">
        <f t="shared" ref="AP39" si="76">+K39-AN39</f>
        <v>2</v>
      </c>
      <c r="AQ39" s="442">
        <f t="shared" ref="AQ39" si="77">+M39-AO39</f>
        <v>2</v>
      </c>
      <c r="AR39" s="488" t="str">
        <f>+VLOOKUP(MIN(AP39),Listados!$J$18:$K$24,2,TRUE)</f>
        <v>Improbable</v>
      </c>
      <c r="AS39" s="488" t="str">
        <f>+VLOOKUP(MIN(AQ39),Listados!$J$26:$K$32,2,TRUE)</f>
        <v>Menor</v>
      </c>
      <c r="AT39" s="488" t="str">
        <f>IF(AND(AR39&lt;&gt;"",AS39&lt;&gt;""),VLOOKUP(AR39&amp;AS39,Listados!$M$3:$N$27,2,FALSE),"")</f>
        <v>Bajo</v>
      </c>
      <c r="AU39" s="488" t="str">
        <f>+VLOOKUP(AT39,Listados!$P$3:$Q$6,2,FALSE)</f>
        <v>Asumir el riesgo</v>
      </c>
      <c r="AV39" s="107"/>
      <c r="AW39" s="107"/>
      <c r="AX39" s="108"/>
      <c r="AY39" s="109"/>
      <c r="AZ39" s="107"/>
      <c r="BA39" s="107"/>
      <c r="BB39" s="446"/>
      <c r="BC39" s="446"/>
      <c r="BD39" s="446"/>
      <c r="BE39" s="454"/>
      <c r="BF39" s="456"/>
      <c r="BG39" s="458"/>
    </row>
    <row r="40" spans="1:59" ht="142.5">
      <c r="A40" s="484"/>
      <c r="B40" s="471"/>
      <c r="C40" s="493"/>
      <c r="D40" s="496"/>
      <c r="E40" s="496"/>
      <c r="F40" s="496"/>
      <c r="G40" s="242" t="s">
        <v>181</v>
      </c>
      <c r="H40" s="228" t="s">
        <v>67</v>
      </c>
      <c r="I40" s="242" t="s">
        <v>182</v>
      </c>
      <c r="J40" s="471"/>
      <c r="K40" s="473"/>
      <c r="L40" s="476"/>
      <c r="M40" s="473"/>
      <c r="N40" s="473"/>
      <c r="O40" s="229" t="s">
        <v>183</v>
      </c>
      <c r="P40" s="239" t="s">
        <v>181</v>
      </c>
      <c r="Q40" s="252" t="s">
        <v>72</v>
      </c>
      <c r="R40" s="232" t="s">
        <v>73</v>
      </c>
      <c r="S40" s="233">
        <f t="shared" si="16"/>
        <v>15</v>
      </c>
      <c r="T40" s="232" t="s">
        <v>73</v>
      </c>
      <c r="U40" s="233">
        <f t="shared" si="17"/>
        <v>15</v>
      </c>
      <c r="V40" s="232" t="s">
        <v>73</v>
      </c>
      <c r="W40" s="233">
        <f t="shared" si="18"/>
        <v>15</v>
      </c>
      <c r="X40" s="232" t="s">
        <v>72</v>
      </c>
      <c r="Y40" s="233">
        <f t="shared" si="19"/>
        <v>15</v>
      </c>
      <c r="Z40" s="232" t="s">
        <v>73</v>
      </c>
      <c r="AA40" s="233">
        <f t="shared" si="20"/>
        <v>15</v>
      </c>
      <c r="AB40" s="232" t="s">
        <v>73</v>
      </c>
      <c r="AC40" s="233">
        <f t="shared" si="21"/>
        <v>15</v>
      </c>
      <c r="AD40" s="232" t="s">
        <v>74</v>
      </c>
      <c r="AE40" s="233">
        <f t="shared" si="22"/>
        <v>10</v>
      </c>
      <c r="AF40" s="227">
        <f t="shared" si="23"/>
        <v>100</v>
      </c>
      <c r="AG40" s="227" t="str">
        <f t="shared" si="24"/>
        <v>Fuerte</v>
      </c>
      <c r="AH40" s="234" t="s">
        <v>75</v>
      </c>
      <c r="AI40" s="227" t="str">
        <f t="shared" si="25"/>
        <v>Fuerte</v>
      </c>
      <c r="AJ40" s="227" t="str">
        <f>IFERROR(VLOOKUP((CONCATENATE(AG40,AI40)),Listados!$U$3:$V$11,2,FALSE),"")</f>
        <v>Fuerte</v>
      </c>
      <c r="AK40" s="227">
        <f t="shared" si="26"/>
        <v>100</v>
      </c>
      <c r="AL40" s="472"/>
      <c r="AM40" s="472"/>
      <c r="AN40" s="472"/>
      <c r="AO40" s="472"/>
      <c r="AP40" s="423"/>
      <c r="AQ40" s="423"/>
      <c r="AR40" s="473"/>
      <c r="AS40" s="473"/>
      <c r="AT40" s="473"/>
      <c r="AU40" s="473"/>
      <c r="AV40" s="235"/>
      <c r="AW40" s="235"/>
      <c r="AX40" s="235"/>
      <c r="AY40" s="235"/>
      <c r="AZ40" s="235"/>
      <c r="BA40" s="235"/>
      <c r="BB40" s="428"/>
      <c r="BC40" s="428"/>
      <c r="BD40" s="428"/>
      <c r="BE40" s="430"/>
      <c r="BF40" s="432"/>
      <c r="BG40" s="459"/>
    </row>
    <row r="41" spans="1:59" ht="114.75">
      <c r="A41" s="484"/>
      <c r="B41" s="471"/>
      <c r="C41" s="493"/>
      <c r="D41" s="496"/>
      <c r="E41" s="496"/>
      <c r="F41" s="496"/>
      <c r="G41" s="242" t="s">
        <v>184</v>
      </c>
      <c r="H41" s="228" t="s">
        <v>67</v>
      </c>
      <c r="I41" s="242" t="s">
        <v>185</v>
      </c>
      <c r="J41" s="471"/>
      <c r="K41" s="473"/>
      <c r="L41" s="476"/>
      <c r="M41" s="473"/>
      <c r="N41" s="473"/>
      <c r="O41" s="251" t="s">
        <v>186</v>
      </c>
      <c r="P41" s="239" t="s">
        <v>184</v>
      </c>
      <c r="Q41" s="253" t="s">
        <v>72</v>
      </c>
      <c r="R41" s="232" t="s">
        <v>73</v>
      </c>
      <c r="S41" s="233">
        <f t="shared" si="16"/>
        <v>15</v>
      </c>
      <c r="T41" s="232" t="s">
        <v>73</v>
      </c>
      <c r="U41" s="233">
        <f t="shared" si="17"/>
        <v>15</v>
      </c>
      <c r="V41" s="232" t="s">
        <v>73</v>
      </c>
      <c r="W41" s="233">
        <f t="shared" si="18"/>
        <v>15</v>
      </c>
      <c r="X41" s="232" t="s">
        <v>72</v>
      </c>
      <c r="Y41" s="233">
        <f t="shared" si="19"/>
        <v>15</v>
      </c>
      <c r="Z41" s="232" t="s">
        <v>73</v>
      </c>
      <c r="AA41" s="233">
        <f t="shared" si="20"/>
        <v>15</v>
      </c>
      <c r="AB41" s="232" t="s">
        <v>73</v>
      </c>
      <c r="AC41" s="233">
        <f t="shared" si="21"/>
        <v>15</v>
      </c>
      <c r="AD41" s="232" t="s">
        <v>74</v>
      </c>
      <c r="AE41" s="233">
        <f t="shared" si="22"/>
        <v>10</v>
      </c>
      <c r="AF41" s="227">
        <f t="shared" si="23"/>
        <v>100</v>
      </c>
      <c r="AG41" s="227" t="str">
        <f t="shared" si="24"/>
        <v>Fuerte</v>
      </c>
      <c r="AH41" s="234" t="s">
        <v>75</v>
      </c>
      <c r="AI41" s="227" t="str">
        <f t="shared" si="25"/>
        <v>Fuerte</v>
      </c>
      <c r="AJ41" s="227" t="str">
        <f>IFERROR(VLOOKUP((CONCATENATE(AG41,AI41)),Listados!$U$3:$V$11,2,FALSE),"")</f>
        <v>Fuerte</v>
      </c>
      <c r="AK41" s="227">
        <f t="shared" si="26"/>
        <v>100</v>
      </c>
      <c r="AL41" s="472"/>
      <c r="AM41" s="472"/>
      <c r="AN41" s="472"/>
      <c r="AO41" s="472"/>
      <c r="AP41" s="423"/>
      <c r="AQ41" s="423"/>
      <c r="AR41" s="473"/>
      <c r="AS41" s="473"/>
      <c r="AT41" s="473"/>
      <c r="AU41" s="473"/>
      <c r="AV41" s="235"/>
      <c r="AW41" s="235"/>
      <c r="AX41" s="238"/>
      <c r="AY41" s="238"/>
      <c r="AZ41" s="235"/>
      <c r="BA41" s="235"/>
      <c r="BB41" s="428"/>
      <c r="BC41" s="428"/>
      <c r="BD41" s="428"/>
      <c r="BE41" s="430"/>
      <c r="BF41" s="432"/>
      <c r="BG41" s="459"/>
    </row>
    <row r="42" spans="1:59" ht="15.75" thickBot="1">
      <c r="A42" s="485"/>
      <c r="B42" s="480"/>
      <c r="C42" s="494"/>
      <c r="D42" s="497"/>
      <c r="E42" s="497"/>
      <c r="F42" s="497"/>
      <c r="G42" s="112"/>
      <c r="H42" s="112"/>
      <c r="I42" s="112"/>
      <c r="J42" s="480"/>
      <c r="K42" s="489"/>
      <c r="L42" s="491"/>
      <c r="M42" s="489"/>
      <c r="N42" s="489"/>
      <c r="O42" s="123"/>
      <c r="P42" s="124"/>
      <c r="Q42" s="139"/>
      <c r="R42" s="114"/>
      <c r="S42" s="113" t="str">
        <f t="shared" si="16"/>
        <v>0</v>
      </c>
      <c r="T42" s="114"/>
      <c r="U42" s="113" t="str">
        <f t="shared" si="17"/>
        <v>0</v>
      </c>
      <c r="V42" s="114"/>
      <c r="W42" s="113" t="str">
        <f t="shared" si="18"/>
        <v>0</v>
      </c>
      <c r="X42" s="114"/>
      <c r="Y42" s="113" t="str">
        <f t="shared" si="19"/>
        <v>0</v>
      </c>
      <c r="Z42" s="114"/>
      <c r="AA42" s="113" t="str">
        <f t="shared" si="20"/>
        <v>0</v>
      </c>
      <c r="AB42" s="114"/>
      <c r="AC42" s="113" t="str">
        <f t="shared" si="21"/>
        <v>0</v>
      </c>
      <c r="AD42" s="114"/>
      <c r="AE42" s="113" t="str">
        <f t="shared" si="22"/>
        <v>0</v>
      </c>
      <c r="AF42" s="116" t="str">
        <f t="shared" si="23"/>
        <v/>
      </c>
      <c r="AG42" s="116" t="str">
        <f t="shared" si="24"/>
        <v/>
      </c>
      <c r="AH42" s="125"/>
      <c r="AI42" s="116" t="str">
        <f t="shared" si="25"/>
        <v/>
      </c>
      <c r="AJ42" s="116" t="str">
        <f>IFERROR(VLOOKUP((CONCATENATE(AG42,AI42)),Listados!$U$3:$V$11,2,FALSE),"")</f>
        <v/>
      </c>
      <c r="AK42" s="116" t="str">
        <f t="shared" si="26"/>
        <v/>
      </c>
      <c r="AL42" s="482"/>
      <c r="AM42" s="482"/>
      <c r="AN42" s="482"/>
      <c r="AO42" s="482"/>
      <c r="AP42" s="523"/>
      <c r="AQ42" s="523"/>
      <c r="AR42" s="489"/>
      <c r="AS42" s="489"/>
      <c r="AT42" s="489"/>
      <c r="AU42" s="489"/>
      <c r="AV42" s="117"/>
      <c r="AW42" s="117"/>
      <c r="AX42" s="118"/>
      <c r="AY42" s="118"/>
      <c r="AZ42" s="117"/>
      <c r="BA42" s="117"/>
      <c r="BB42" s="447"/>
      <c r="BC42" s="447"/>
      <c r="BD42" s="447"/>
      <c r="BE42" s="455"/>
      <c r="BF42" s="457"/>
      <c r="BG42" s="460"/>
    </row>
    <row r="43" spans="1:59" ht="114">
      <c r="A43" s="483">
        <v>9</v>
      </c>
      <c r="B43" s="479" t="s">
        <v>187</v>
      </c>
      <c r="C43" s="509" t="s">
        <v>188</v>
      </c>
      <c r="D43" s="512" t="s">
        <v>189</v>
      </c>
      <c r="E43" s="515" t="s">
        <v>119</v>
      </c>
      <c r="F43" s="495" t="s">
        <v>65</v>
      </c>
      <c r="G43" s="167" t="s">
        <v>190</v>
      </c>
      <c r="H43" s="101" t="s">
        <v>67</v>
      </c>
      <c r="I43" s="143" t="s">
        <v>191</v>
      </c>
      <c r="J43" s="479" t="s">
        <v>85</v>
      </c>
      <c r="K43" s="488">
        <f>+VLOOKUP(J43,Listados!$K$8:$L$12,2,0)</f>
        <v>3</v>
      </c>
      <c r="L43" s="490" t="s">
        <v>70</v>
      </c>
      <c r="M43" s="488">
        <f>+VLOOKUP(L43,Listados!$K$13:$L$17,2,0)</f>
        <v>2</v>
      </c>
      <c r="N43" s="488" t="str">
        <f>IF(AND(J43&lt;&gt;"",L43&lt;&gt;""),VLOOKUP(J43&amp;L43,Listados!$M$3:$N$27,2,FALSE),"")</f>
        <v>Moderado</v>
      </c>
      <c r="O43" s="102" t="s">
        <v>192</v>
      </c>
      <c r="P43" s="119" t="s">
        <v>190</v>
      </c>
      <c r="Q43" s="145" t="s">
        <v>72</v>
      </c>
      <c r="R43" s="104" t="s">
        <v>73</v>
      </c>
      <c r="S43" s="103">
        <f t="shared" si="16"/>
        <v>15</v>
      </c>
      <c r="T43" s="104" t="s">
        <v>73</v>
      </c>
      <c r="U43" s="103">
        <f t="shared" si="17"/>
        <v>15</v>
      </c>
      <c r="V43" s="104" t="s">
        <v>73</v>
      </c>
      <c r="W43" s="103">
        <f t="shared" si="18"/>
        <v>15</v>
      </c>
      <c r="X43" s="104" t="s">
        <v>72</v>
      </c>
      <c r="Y43" s="103">
        <f t="shared" si="19"/>
        <v>15</v>
      </c>
      <c r="Z43" s="104" t="s">
        <v>73</v>
      </c>
      <c r="AA43" s="103">
        <f t="shared" si="20"/>
        <v>15</v>
      </c>
      <c r="AB43" s="104" t="s">
        <v>73</v>
      </c>
      <c r="AC43" s="103">
        <f t="shared" si="21"/>
        <v>15</v>
      </c>
      <c r="AD43" s="104" t="s">
        <v>74</v>
      </c>
      <c r="AE43" s="103">
        <f t="shared" si="22"/>
        <v>10</v>
      </c>
      <c r="AF43" s="106">
        <f t="shared" si="23"/>
        <v>100</v>
      </c>
      <c r="AG43" s="106" t="str">
        <f t="shared" si="24"/>
        <v>Fuerte</v>
      </c>
      <c r="AH43" s="121" t="s">
        <v>75</v>
      </c>
      <c r="AI43" s="106" t="str">
        <f t="shared" si="25"/>
        <v>Fuerte</v>
      </c>
      <c r="AJ43" s="106" t="str">
        <f>IFERROR(VLOOKUP((CONCATENATE(AG43,AI43)),Listados!$U$3:$V$11,2,FALSE),"")</f>
        <v>Fuerte</v>
      </c>
      <c r="AK43" s="106">
        <f t="shared" si="26"/>
        <v>100</v>
      </c>
      <c r="AL43" s="481">
        <f t="shared" ref="AL43" si="78">AVERAGE(AK43:AK46)</f>
        <v>100</v>
      </c>
      <c r="AM43" s="481" t="str">
        <f t="shared" ref="AM43" si="79">IF(AL43&lt;=50,"Débil",IF(AL43&lt;=99,"Moderado",IF(AL43=100,"fuerte","")))</f>
        <v>fuerte</v>
      </c>
      <c r="AN43" s="481">
        <f t="shared" ref="AN43" si="80">+IF(AND(Q43="Preventivo",AM43="Fuerte"),2,IF(AND(Q43="Preventivo",AM43="Moderado"),1,0))</f>
        <v>2</v>
      </c>
      <c r="AO43" s="481">
        <f t="shared" ref="AO43" si="81">+IF(AND(Q43="Detectivo",$AM43="Fuerte"),2,IF(AND(Q43="Detectivo",$AM43="Moderado"),1,IF(AND(Q43="Preventivo",$AM43="Fuerte"),1,0)))</f>
        <v>1</v>
      </c>
      <c r="AP43" s="442">
        <f t="shared" ref="AP43" si="82">+K43-AN43</f>
        <v>1</v>
      </c>
      <c r="AQ43" s="442">
        <f t="shared" ref="AQ43" si="83">+M43-AO43</f>
        <v>1</v>
      </c>
      <c r="AR43" s="488" t="str">
        <f>+VLOOKUP(MIN(AP43),Listados!$J$18:$K$24,2,TRUE)</f>
        <v>Rara Vez</v>
      </c>
      <c r="AS43" s="488" t="str">
        <f>+VLOOKUP(MIN(AQ43),Listados!$J$26:$K$32,2,TRUE)</f>
        <v>Insignificante</v>
      </c>
      <c r="AT43" s="488" t="str">
        <f>IF(AND(AR43&lt;&gt;"",AS43&lt;&gt;""),VLOOKUP(AR43&amp;AS43,Listados!$M$3:$N$27,2,FALSE),"")</f>
        <v>Bajo</v>
      </c>
      <c r="AU43" s="488" t="str">
        <f>+VLOOKUP(AT43,Listados!$P$3:$Q$6,2,FALSE)</f>
        <v>Asumir el riesgo</v>
      </c>
      <c r="AV43" s="107"/>
      <c r="AW43" s="107"/>
      <c r="AX43" s="108"/>
      <c r="AY43" s="109"/>
      <c r="AZ43" s="107"/>
      <c r="BA43" s="107"/>
      <c r="BB43" s="446"/>
      <c r="BC43" s="446"/>
      <c r="BD43" s="446"/>
      <c r="BE43" s="454"/>
      <c r="BF43" s="456"/>
      <c r="BG43" s="458"/>
    </row>
    <row r="44" spans="1:59" ht="162" customHeight="1">
      <c r="A44" s="484"/>
      <c r="B44" s="471"/>
      <c r="C44" s="510"/>
      <c r="D44" s="513"/>
      <c r="E44" s="516"/>
      <c r="F44" s="496"/>
      <c r="G44" s="242" t="s">
        <v>193</v>
      </c>
      <c r="H44" s="228" t="s">
        <v>67</v>
      </c>
      <c r="I44" s="236" t="s">
        <v>194</v>
      </c>
      <c r="J44" s="471"/>
      <c r="K44" s="473"/>
      <c r="L44" s="476"/>
      <c r="M44" s="473"/>
      <c r="N44" s="473"/>
      <c r="O44" s="229" t="s">
        <v>195</v>
      </c>
      <c r="P44" s="230" t="s">
        <v>193</v>
      </c>
      <c r="Q44" s="250" t="s">
        <v>72</v>
      </c>
      <c r="R44" s="232" t="s">
        <v>73</v>
      </c>
      <c r="S44" s="233">
        <f t="shared" si="16"/>
        <v>15</v>
      </c>
      <c r="T44" s="232" t="s">
        <v>73</v>
      </c>
      <c r="U44" s="233">
        <f t="shared" si="17"/>
        <v>15</v>
      </c>
      <c r="V44" s="232" t="s">
        <v>73</v>
      </c>
      <c r="W44" s="233">
        <f t="shared" si="18"/>
        <v>15</v>
      </c>
      <c r="X44" s="232" t="s">
        <v>72</v>
      </c>
      <c r="Y44" s="233">
        <f t="shared" si="19"/>
        <v>15</v>
      </c>
      <c r="Z44" s="232" t="s">
        <v>73</v>
      </c>
      <c r="AA44" s="233">
        <f t="shared" si="20"/>
        <v>15</v>
      </c>
      <c r="AB44" s="232" t="s">
        <v>73</v>
      </c>
      <c r="AC44" s="233">
        <f t="shared" si="21"/>
        <v>15</v>
      </c>
      <c r="AD44" s="232" t="s">
        <v>74</v>
      </c>
      <c r="AE44" s="233">
        <f t="shared" si="22"/>
        <v>10</v>
      </c>
      <c r="AF44" s="227">
        <f t="shared" si="23"/>
        <v>100</v>
      </c>
      <c r="AG44" s="227" t="str">
        <f t="shared" si="24"/>
        <v>Fuerte</v>
      </c>
      <c r="AH44" s="234" t="s">
        <v>75</v>
      </c>
      <c r="AI44" s="227" t="str">
        <f t="shared" si="25"/>
        <v>Fuerte</v>
      </c>
      <c r="AJ44" s="227" t="str">
        <f>IFERROR(VLOOKUP((CONCATENATE(AG44,AI44)),Listados!$U$3:$V$11,2,FALSE),"")</f>
        <v>Fuerte</v>
      </c>
      <c r="AK44" s="227">
        <f t="shared" si="26"/>
        <v>100</v>
      </c>
      <c r="AL44" s="472"/>
      <c r="AM44" s="472"/>
      <c r="AN44" s="472"/>
      <c r="AO44" s="472"/>
      <c r="AP44" s="423"/>
      <c r="AQ44" s="423"/>
      <c r="AR44" s="473"/>
      <c r="AS44" s="473"/>
      <c r="AT44" s="473"/>
      <c r="AU44" s="473"/>
      <c r="AV44" s="235"/>
      <c r="AW44" s="235"/>
      <c r="AX44" s="235"/>
      <c r="AY44" s="235"/>
      <c r="AZ44" s="235"/>
      <c r="BA44" s="235"/>
      <c r="BB44" s="428"/>
      <c r="BC44" s="428"/>
      <c r="BD44" s="428"/>
      <c r="BE44" s="430"/>
      <c r="BF44" s="432"/>
      <c r="BG44" s="459"/>
    </row>
    <row r="45" spans="1:59" ht="124.5" customHeight="1">
      <c r="A45" s="484"/>
      <c r="B45" s="471"/>
      <c r="C45" s="510"/>
      <c r="D45" s="513"/>
      <c r="E45" s="516"/>
      <c r="F45" s="496"/>
      <c r="G45" s="242" t="s">
        <v>196</v>
      </c>
      <c r="H45" s="228" t="s">
        <v>67</v>
      </c>
      <c r="I45" s="236" t="s">
        <v>197</v>
      </c>
      <c r="J45" s="471"/>
      <c r="K45" s="473"/>
      <c r="L45" s="476"/>
      <c r="M45" s="473"/>
      <c r="N45" s="473"/>
      <c r="O45" s="251" t="s">
        <v>198</v>
      </c>
      <c r="P45" s="230" t="s">
        <v>196</v>
      </c>
      <c r="Q45" s="248" t="s">
        <v>72</v>
      </c>
      <c r="R45" s="232" t="s">
        <v>73</v>
      </c>
      <c r="S45" s="233">
        <f t="shared" si="16"/>
        <v>15</v>
      </c>
      <c r="T45" s="232" t="s">
        <v>73</v>
      </c>
      <c r="U45" s="233">
        <f t="shared" si="17"/>
        <v>15</v>
      </c>
      <c r="V45" s="232" t="s">
        <v>73</v>
      </c>
      <c r="W45" s="233">
        <f t="shared" si="18"/>
        <v>15</v>
      </c>
      <c r="X45" s="232" t="s">
        <v>72</v>
      </c>
      <c r="Y45" s="233">
        <f t="shared" si="19"/>
        <v>15</v>
      </c>
      <c r="Z45" s="232" t="s">
        <v>73</v>
      </c>
      <c r="AA45" s="233">
        <f t="shared" si="20"/>
        <v>15</v>
      </c>
      <c r="AB45" s="232" t="s">
        <v>73</v>
      </c>
      <c r="AC45" s="233">
        <f t="shared" si="21"/>
        <v>15</v>
      </c>
      <c r="AD45" s="232" t="s">
        <v>74</v>
      </c>
      <c r="AE45" s="233">
        <f t="shared" si="22"/>
        <v>10</v>
      </c>
      <c r="AF45" s="227">
        <f t="shared" si="23"/>
        <v>100</v>
      </c>
      <c r="AG45" s="227" t="str">
        <f t="shared" si="24"/>
        <v>Fuerte</v>
      </c>
      <c r="AH45" s="234" t="s">
        <v>75</v>
      </c>
      <c r="AI45" s="227" t="str">
        <f t="shared" si="25"/>
        <v>Fuerte</v>
      </c>
      <c r="AJ45" s="227" t="str">
        <f>IFERROR(VLOOKUP((CONCATENATE(AG45,AI45)),Listados!$U$3:$V$11,2,FALSE),"")</f>
        <v>Fuerte</v>
      </c>
      <c r="AK45" s="227">
        <f t="shared" si="26"/>
        <v>100</v>
      </c>
      <c r="AL45" s="472"/>
      <c r="AM45" s="472"/>
      <c r="AN45" s="472"/>
      <c r="AO45" s="472"/>
      <c r="AP45" s="423"/>
      <c r="AQ45" s="423"/>
      <c r="AR45" s="473"/>
      <c r="AS45" s="473"/>
      <c r="AT45" s="473"/>
      <c r="AU45" s="473"/>
      <c r="AV45" s="235"/>
      <c r="AW45" s="235"/>
      <c r="AX45" s="238"/>
      <c r="AY45" s="238"/>
      <c r="AZ45" s="235"/>
      <c r="BA45" s="235"/>
      <c r="BB45" s="428"/>
      <c r="BC45" s="428"/>
      <c r="BD45" s="428"/>
      <c r="BE45" s="430"/>
      <c r="BF45" s="432"/>
      <c r="BG45" s="459"/>
    </row>
    <row r="46" spans="1:59" ht="15.75" customHeight="1" thickBot="1">
      <c r="A46" s="485"/>
      <c r="B46" s="480"/>
      <c r="C46" s="511"/>
      <c r="D46" s="514"/>
      <c r="E46" s="517"/>
      <c r="F46" s="497"/>
      <c r="G46" s="180"/>
      <c r="H46" s="110"/>
      <c r="I46" s="122"/>
      <c r="J46" s="480"/>
      <c r="K46" s="489"/>
      <c r="L46" s="491"/>
      <c r="M46" s="489"/>
      <c r="N46" s="489"/>
      <c r="O46" s="181"/>
      <c r="P46" s="157"/>
      <c r="Q46" s="139"/>
      <c r="R46" s="114"/>
      <c r="S46" s="113" t="str">
        <f t="shared" si="16"/>
        <v>0</v>
      </c>
      <c r="T46" s="114"/>
      <c r="U46" s="113" t="str">
        <f t="shared" si="17"/>
        <v>0</v>
      </c>
      <c r="V46" s="114"/>
      <c r="W46" s="113" t="str">
        <f t="shared" si="18"/>
        <v>0</v>
      </c>
      <c r="X46" s="114"/>
      <c r="Y46" s="113" t="str">
        <f t="shared" si="19"/>
        <v>0</v>
      </c>
      <c r="Z46" s="114"/>
      <c r="AA46" s="113" t="str">
        <f t="shared" si="20"/>
        <v>0</v>
      </c>
      <c r="AB46" s="114"/>
      <c r="AC46" s="113" t="str">
        <f t="shared" si="21"/>
        <v>0</v>
      </c>
      <c r="AD46" s="114"/>
      <c r="AE46" s="113" t="str">
        <f t="shared" si="22"/>
        <v>0</v>
      </c>
      <c r="AF46" s="116" t="str">
        <f t="shared" si="23"/>
        <v/>
      </c>
      <c r="AG46" s="116" t="str">
        <f t="shared" si="24"/>
        <v/>
      </c>
      <c r="AH46" s="125"/>
      <c r="AI46" s="116" t="str">
        <f t="shared" si="25"/>
        <v/>
      </c>
      <c r="AJ46" s="116" t="str">
        <f>IFERROR(VLOOKUP((CONCATENATE(AG46,AI46)),Listados!$U$3:$V$11,2,FALSE),"")</f>
        <v/>
      </c>
      <c r="AK46" s="116" t="str">
        <f t="shared" si="26"/>
        <v/>
      </c>
      <c r="AL46" s="482"/>
      <c r="AM46" s="482"/>
      <c r="AN46" s="482"/>
      <c r="AO46" s="482"/>
      <c r="AP46" s="523"/>
      <c r="AQ46" s="523"/>
      <c r="AR46" s="489"/>
      <c r="AS46" s="489"/>
      <c r="AT46" s="489"/>
      <c r="AU46" s="489"/>
      <c r="AV46" s="117"/>
      <c r="AW46" s="117"/>
      <c r="AX46" s="118"/>
      <c r="AY46" s="118"/>
      <c r="AZ46" s="117"/>
      <c r="BA46" s="117"/>
      <c r="BB46" s="447"/>
      <c r="BC46" s="447"/>
      <c r="BD46" s="447"/>
      <c r="BE46" s="455"/>
      <c r="BF46" s="457"/>
      <c r="BG46" s="460"/>
    </row>
    <row r="47" spans="1:59" ht="114">
      <c r="A47" s="483">
        <v>10</v>
      </c>
      <c r="B47" s="479" t="s">
        <v>187</v>
      </c>
      <c r="C47" s="509" t="s">
        <v>188</v>
      </c>
      <c r="D47" s="512" t="s">
        <v>199</v>
      </c>
      <c r="E47" s="515" t="s">
        <v>177</v>
      </c>
      <c r="F47" s="495" t="s">
        <v>65</v>
      </c>
      <c r="G47" s="167" t="s">
        <v>200</v>
      </c>
      <c r="H47" s="101" t="s">
        <v>67</v>
      </c>
      <c r="I47" s="143" t="s">
        <v>191</v>
      </c>
      <c r="J47" s="479" t="s">
        <v>85</v>
      </c>
      <c r="K47" s="488">
        <f>+VLOOKUP(J47,Listados!$K$8:$L$12,2,0)</f>
        <v>3</v>
      </c>
      <c r="L47" s="490" t="s">
        <v>70</v>
      </c>
      <c r="M47" s="488">
        <f>+VLOOKUP(L47,Listados!$K$13:$L$17,2,0)</f>
        <v>2</v>
      </c>
      <c r="N47" s="488" t="str">
        <f>IF(AND(J47&lt;&gt;"",L47&lt;&gt;""),VLOOKUP(J47&amp;L47,Listados!$M$3:$N$27,2,FALSE),"")</f>
        <v>Moderado</v>
      </c>
      <c r="O47" s="102" t="s">
        <v>201</v>
      </c>
      <c r="P47" s="119" t="s">
        <v>200</v>
      </c>
      <c r="Q47" s="120" t="s">
        <v>72</v>
      </c>
      <c r="R47" s="104" t="s">
        <v>73</v>
      </c>
      <c r="S47" s="103">
        <f t="shared" si="16"/>
        <v>15</v>
      </c>
      <c r="T47" s="104" t="s">
        <v>73</v>
      </c>
      <c r="U47" s="103">
        <f t="shared" si="17"/>
        <v>15</v>
      </c>
      <c r="V47" s="104" t="s">
        <v>73</v>
      </c>
      <c r="W47" s="103">
        <f t="shared" si="18"/>
        <v>15</v>
      </c>
      <c r="X47" s="104" t="s">
        <v>72</v>
      </c>
      <c r="Y47" s="103">
        <f t="shared" si="19"/>
        <v>15</v>
      </c>
      <c r="Z47" s="104" t="s">
        <v>73</v>
      </c>
      <c r="AA47" s="103">
        <f t="shared" si="20"/>
        <v>15</v>
      </c>
      <c r="AB47" s="104" t="s">
        <v>73</v>
      </c>
      <c r="AC47" s="103">
        <f t="shared" si="21"/>
        <v>15</v>
      </c>
      <c r="AD47" s="104" t="s">
        <v>74</v>
      </c>
      <c r="AE47" s="103">
        <f t="shared" si="22"/>
        <v>10</v>
      </c>
      <c r="AF47" s="106">
        <f t="shared" si="23"/>
        <v>100</v>
      </c>
      <c r="AG47" s="106" t="str">
        <f t="shared" si="24"/>
        <v>Fuerte</v>
      </c>
      <c r="AH47" s="121" t="s">
        <v>75</v>
      </c>
      <c r="AI47" s="106" t="str">
        <f t="shared" si="25"/>
        <v>Fuerte</v>
      </c>
      <c r="AJ47" s="106" t="str">
        <f>IFERROR(VLOOKUP((CONCATENATE(AG47,AI47)),Listados!$U$3:$V$11,2,FALSE),"")</f>
        <v>Fuerte</v>
      </c>
      <c r="AK47" s="106">
        <f t="shared" si="26"/>
        <v>100</v>
      </c>
      <c r="AL47" s="481">
        <f t="shared" ref="AL47" si="84">AVERAGE(AK47:AK50)</f>
        <v>100</v>
      </c>
      <c r="AM47" s="481" t="str">
        <f t="shared" ref="AM47" si="85">IF(AL47&lt;=50,"Débil",IF(AL47&lt;=99,"Moderado",IF(AL47=100,"fuerte","")))</f>
        <v>fuerte</v>
      </c>
      <c r="AN47" s="481">
        <f t="shared" ref="AN47" si="86">+IF(AND(Q47="Preventivo",AM47="Fuerte"),2,IF(AND(Q47="Preventivo",AM47="Moderado"),1,0))</f>
        <v>2</v>
      </c>
      <c r="AO47" s="481">
        <f t="shared" ref="AO47" si="87">+IF(AND(Q47="Detectivo",$AM47="Fuerte"),2,IF(AND(Q47="Detectivo",$AM47="Moderado"),1,IF(AND(Q47="Preventivo",$AM47="Fuerte"),1,0)))</f>
        <v>1</v>
      </c>
      <c r="AP47" s="442">
        <f t="shared" ref="AP47" si="88">+K47-AN47</f>
        <v>1</v>
      </c>
      <c r="AQ47" s="442">
        <f t="shared" ref="AQ47" si="89">+M47-AO47</f>
        <v>1</v>
      </c>
      <c r="AR47" s="488" t="str">
        <f>+VLOOKUP(MIN(AP47),Listados!$J$18:$K$24,2,TRUE)</f>
        <v>Rara Vez</v>
      </c>
      <c r="AS47" s="488" t="str">
        <f>+VLOOKUP(MIN(AQ47),Listados!$J$26:$K$32,2,TRUE)</f>
        <v>Insignificante</v>
      </c>
      <c r="AT47" s="488" t="str">
        <f>IF(AND(AR47&lt;&gt;"",AS47&lt;&gt;""),VLOOKUP(AR47&amp;AS47,Listados!$M$3:$N$27,2,FALSE),"")</f>
        <v>Bajo</v>
      </c>
      <c r="AU47" s="488" t="str">
        <f>+VLOOKUP(AT47,Listados!$P$3:$Q$6,2,FALSE)</f>
        <v>Asumir el riesgo</v>
      </c>
      <c r="AV47" s="107"/>
      <c r="AW47" s="107"/>
      <c r="AX47" s="108"/>
      <c r="AY47" s="109"/>
      <c r="AZ47" s="107"/>
      <c r="BA47" s="107"/>
      <c r="BB47" s="446"/>
      <c r="BC47" s="446"/>
      <c r="BD47" s="446"/>
      <c r="BE47" s="454"/>
      <c r="BF47" s="456"/>
      <c r="BG47" s="458"/>
    </row>
    <row r="48" spans="1:59" ht="114">
      <c r="A48" s="484"/>
      <c r="B48" s="471"/>
      <c r="C48" s="510"/>
      <c r="D48" s="513"/>
      <c r="E48" s="516"/>
      <c r="F48" s="496"/>
      <c r="G48" s="242" t="s">
        <v>202</v>
      </c>
      <c r="H48" s="228" t="s">
        <v>67</v>
      </c>
      <c r="I48" s="236" t="s">
        <v>203</v>
      </c>
      <c r="J48" s="471"/>
      <c r="K48" s="473"/>
      <c r="L48" s="476"/>
      <c r="M48" s="473"/>
      <c r="N48" s="473"/>
      <c r="O48" s="229" t="s">
        <v>204</v>
      </c>
      <c r="P48" s="230" t="s">
        <v>202</v>
      </c>
      <c r="Q48" s="231" t="s">
        <v>72</v>
      </c>
      <c r="R48" s="232" t="s">
        <v>73</v>
      </c>
      <c r="S48" s="233">
        <f t="shared" si="16"/>
        <v>15</v>
      </c>
      <c r="T48" s="232" t="s">
        <v>73</v>
      </c>
      <c r="U48" s="233">
        <f t="shared" si="17"/>
        <v>15</v>
      </c>
      <c r="V48" s="232" t="s">
        <v>73</v>
      </c>
      <c r="W48" s="233">
        <f t="shared" si="18"/>
        <v>15</v>
      </c>
      <c r="X48" s="232" t="s">
        <v>72</v>
      </c>
      <c r="Y48" s="233">
        <f t="shared" si="19"/>
        <v>15</v>
      </c>
      <c r="Z48" s="232" t="s">
        <v>73</v>
      </c>
      <c r="AA48" s="233">
        <f t="shared" si="20"/>
        <v>15</v>
      </c>
      <c r="AB48" s="232" t="s">
        <v>73</v>
      </c>
      <c r="AC48" s="233">
        <f t="shared" si="21"/>
        <v>15</v>
      </c>
      <c r="AD48" s="232" t="s">
        <v>74</v>
      </c>
      <c r="AE48" s="233">
        <f t="shared" si="22"/>
        <v>10</v>
      </c>
      <c r="AF48" s="227">
        <f t="shared" si="23"/>
        <v>100</v>
      </c>
      <c r="AG48" s="227" t="str">
        <f t="shared" si="24"/>
        <v>Fuerte</v>
      </c>
      <c r="AH48" s="234" t="s">
        <v>75</v>
      </c>
      <c r="AI48" s="227" t="str">
        <f t="shared" si="25"/>
        <v>Fuerte</v>
      </c>
      <c r="AJ48" s="227" t="str">
        <f>IFERROR(VLOOKUP((CONCATENATE(AG48,AI48)),Listados!$U$3:$V$11,2,FALSE),"")</f>
        <v>Fuerte</v>
      </c>
      <c r="AK48" s="227">
        <f t="shared" si="26"/>
        <v>100</v>
      </c>
      <c r="AL48" s="472"/>
      <c r="AM48" s="472"/>
      <c r="AN48" s="472"/>
      <c r="AO48" s="472"/>
      <c r="AP48" s="423"/>
      <c r="AQ48" s="423"/>
      <c r="AR48" s="473"/>
      <c r="AS48" s="473"/>
      <c r="AT48" s="473"/>
      <c r="AU48" s="473"/>
      <c r="AV48" s="235"/>
      <c r="AW48" s="235"/>
      <c r="AX48" s="235"/>
      <c r="AY48" s="235"/>
      <c r="AZ48" s="235"/>
      <c r="BA48" s="235"/>
      <c r="BB48" s="428"/>
      <c r="BC48" s="428"/>
      <c r="BD48" s="428"/>
      <c r="BE48" s="430"/>
      <c r="BF48" s="432"/>
      <c r="BG48" s="459"/>
    </row>
    <row r="49" spans="1:59" ht="63.75">
      <c r="A49" s="484"/>
      <c r="B49" s="471"/>
      <c r="C49" s="510"/>
      <c r="D49" s="513"/>
      <c r="E49" s="516"/>
      <c r="F49" s="496"/>
      <c r="G49" s="242" t="s">
        <v>205</v>
      </c>
      <c r="H49" s="228" t="s">
        <v>67</v>
      </c>
      <c r="I49" s="236" t="s">
        <v>206</v>
      </c>
      <c r="J49" s="471"/>
      <c r="K49" s="473"/>
      <c r="L49" s="476"/>
      <c r="M49" s="473"/>
      <c r="N49" s="473"/>
      <c r="O49" s="251" t="s">
        <v>207</v>
      </c>
      <c r="P49" s="230" t="s">
        <v>205</v>
      </c>
      <c r="Q49" s="232" t="s">
        <v>72</v>
      </c>
      <c r="R49" s="232" t="s">
        <v>73</v>
      </c>
      <c r="S49" s="233">
        <f t="shared" si="16"/>
        <v>15</v>
      </c>
      <c r="T49" s="232" t="s">
        <v>73</v>
      </c>
      <c r="U49" s="233">
        <f t="shared" si="17"/>
        <v>15</v>
      </c>
      <c r="V49" s="232" t="s">
        <v>73</v>
      </c>
      <c r="W49" s="233">
        <f t="shared" si="18"/>
        <v>15</v>
      </c>
      <c r="X49" s="232" t="s">
        <v>72</v>
      </c>
      <c r="Y49" s="233">
        <f t="shared" si="19"/>
        <v>15</v>
      </c>
      <c r="Z49" s="232" t="s">
        <v>73</v>
      </c>
      <c r="AA49" s="233">
        <f t="shared" si="20"/>
        <v>15</v>
      </c>
      <c r="AB49" s="232" t="s">
        <v>73</v>
      </c>
      <c r="AC49" s="233">
        <f t="shared" si="21"/>
        <v>15</v>
      </c>
      <c r="AD49" s="232" t="s">
        <v>74</v>
      </c>
      <c r="AE49" s="233">
        <f t="shared" si="22"/>
        <v>10</v>
      </c>
      <c r="AF49" s="227">
        <f t="shared" si="23"/>
        <v>100</v>
      </c>
      <c r="AG49" s="227" t="str">
        <f t="shared" si="24"/>
        <v>Fuerte</v>
      </c>
      <c r="AH49" s="234" t="s">
        <v>75</v>
      </c>
      <c r="AI49" s="227" t="str">
        <f t="shared" si="25"/>
        <v>Fuerte</v>
      </c>
      <c r="AJ49" s="227" t="str">
        <f>IFERROR(VLOOKUP((CONCATENATE(AG49,AI49)),Listados!$U$3:$V$11,2,FALSE),"")</f>
        <v>Fuerte</v>
      </c>
      <c r="AK49" s="227">
        <f t="shared" si="26"/>
        <v>100</v>
      </c>
      <c r="AL49" s="472"/>
      <c r="AM49" s="472"/>
      <c r="AN49" s="472"/>
      <c r="AO49" s="472"/>
      <c r="AP49" s="423"/>
      <c r="AQ49" s="423"/>
      <c r="AR49" s="473"/>
      <c r="AS49" s="473"/>
      <c r="AT49" s="473"/>
      <c r="AU49" s="473"/>
      <c r="AV49" s="235"/>
      <c r="AW49" s="235"/>
      <c r="AX49" s="238"/>
      <c r="AY49" s="238"/>
      <c r="AZ49" s="235"/>
      <c r="BA49" s="235"/>
      <c r="BB49" s="428"/>
      <c r="BC49" s="428"/>
      <c r="BD49" s="428"/>
      <c r="BE49" s="430"/>
      <c r="BF49" s="432"/>
      <c r="BG49" s="459"/>
    </row>
    <row r="50" spans="1:59" ht="15.75" thickBot="1">
      <c r="A50" s="485"/>
      <c r="B50" s="480"/>
      <c r="C50" s="511"/>
      <c r="D50" s="514"/>
      <c r="E50" s="517"/>
      <c r="F50" s="497"/>
      <c r="G50" s="180"/>
      <c r="H50" s="122"/>
      <c r="I50" s="122"/>
      <c r="J50" s="480"/>
      <c r="K50" s="489"/>
      <c r="L50" s="491"/>
      <c r="M50" s="489"/>
      <c r="N50" s="489"/>
      <c r="O50" s="181"/>
      <c r="P50" s="157"/>
      <c r="Q50" s="139"/>
      <c r="R50" s="114"/>
      <c r="S50" s="113" t="str">
        <f t="shared" si="16"/>
        <v>0</v>
      </c>
      <c r="T50" s="114"/>
      <c r="U50" s="113" t="str">
        <f t="shared" si="17"/>
        <v>0</v>
      </c>
      <c r="V50" s="114"/>
      <c r="W50" s="113" t="str">
        <f t="shared" si="18"/>
        <v>0</v>
      </c>
      <c r="X50" s="114"/>
      <c r="Y50" s="113" t="str">
        <f t="shared" si="19"/>
        <v>0</v>
      </c>
      <c r="Z50" s="114"/>
      <c r="AA50" s="113" t="str">
        <f t="shared" si="20"/>
        <v>0</v>
      </c>
      <c r="AB50" s="114"/>
      <c r="AC50" s="113" t="str">
        <f t="shared" si="21"/>
        <v>0</v>
      </c>
      <c r="AD50" s="114"/>
      <c r="AE50" s="113" t="str">
        <f t="shared" si="22"/>
        <v>0</v>
      </c>
      <c r="AF50" s="116" t="str">
        <f t="shared" si="23"/>
        <v/>
      </c>
      <c r="AG50" s="116" t="str">
        <f t="shared" si="24"/>
        <v/>
      </c>
      <c r="AH50" s="125"/>
      <c r="AI50" s="116" t="str">
        <f t="shared" si="25"/>
        <v/>
      </c>
      <c r="AJ50" s="116" t="str">
        <f>IFERROR(VLOOKUP((CONCATENATE(AG50,AI50)),Listados!$U$3:$V$11,2,FALSE),"")</f>
        <v/>
      </c>
      <c r="AK50" s="116" t="str">
        <f t="shared" si="26"/>
        <v/>
      </c>
      <c r="AL50" s="482"/>
      <c r="AM50" s="482"/>
      <c r="AN50" s="482"/>
      <c r="AO50" s="482"/>
      <c r="AP50" s="523"/>
      <c r="AQ50" s="523"/>
      <c r="AR50" s="489"/>
      <c r="AS50" s="489"/>
      <c r="AT50" s="489"/>
      <c r="AU50" s="489"/>
      <c r="AV50" s="117"/>
      <c r="AW50" s="117"/>
      <c r="AX50" s="118"/>
      <c r="AY50" s="118"/>
      <c r="AZ50" s="117"/>
      <c r="BA50" s="117"/>
      <c r="BB50" s="447"/>
      <c r="BC50" s="447"/>
      <c r="BD50" s="447"/>
      <c r="BE50" s="455"/>
      <c r="BF50" s="457"/>
      <c r="BG50" s="460"/>
    </row>
    <row r="51" spans="1:59" ht="128.25">
      <c r="A51" s="483">
        <v>11</v>
      </c>
      <c r="B51" s="479" t="s">
        <v>187</v>
      </c>
      <c r="C51" s="509" t="s">
        <v>188</v>
      </c>
      <c r="D51" s="495" t="s">
        <v>208</v>
      </c>
      <c r="E51" s="479" t="s">
        <v>177</v>
      </c>
      <c r="F51" s="495" t="s">
        <v>65</v>
      </c>
      <c r="G51" s="167" t="s">
        <v>209</v>
      </c>
      <c r="H51" s="101" t="s">
        <v>67</v>
      </c>
      <c r="I51" s="143" t="s">
        <v>210</v>
      </c>
      <c r="J51" s="479" t="s">
        <v>85</v>
      </c>
      <c r="K51" s="488">
        <f>+VLOOKUP(J51,Listados!$K$8:$L$12,2,0)</f>
        <v>3</v>
      </c>
      <c r="L51" s="490" t="s">
        <v>70</v>
      </c>
      <c r="M51" s="488">
        <f>+VLOOKUP(L51,Listados!$K$13:$L$17,2,0)</f>
        <v>2</v>
      </c>
      <c r="N51" s="488" t="str">
        <f>IF(AND(J51&lt;&gt;"",L51&lt;&gt;""),VLOOKUP(J51&amp;L51,Listados!$M$3:$N$27,2,FALSE),"")</f>
        <v>Moderado</v>
      </c>
      <c r="O51" s="102" t="s">
        <v>211</v>
      </c>
      <c r="P51" s="119" t="s">
        <v>212</v>
      </c>
      <c r="Q51" s="145" t="s">
        <v>72</v>
      </c>
      <c r="R51" s="104" t="s">
        <v>73</v>
      </c>
      <c r="S51" s="103">
        <f t="shared" si="16"/>
        <v>15</v>
      </c>
      <c r="T51" s="104" t="s">
        <v>73</v>
      </c>
      <c r="U51" s="103">
        <f t="shared" si="17"/>
        <v>15</v>
      </c>
      <c r="V51" s="104" t="s">
        <v>73</v>
      </c>
      <c r="W51" s="103">
        <f t="shared" si="18"/>
        <v>15</v>
      </c>
      <c r="X51" s="104" t="s">
        <v>72</v>
      </c>
      <c r="Y51" s="103">
        <f t="shared" si="19"/>
        <v>15</v>
      </c>
      <c r="Z51" s="104" t="s">
        <v>73</v>
      </c>
      <c r="AA51" s="103">
        <f t="shared" si="20"/>
        <v>15</v>
      </c>
      <c r="AB51" s="104" t="s">
        <v>73</v>
      </c>
      <c r="AC51" s="103">
        <f t="shared" si="21"/>
        <v>15</v>
      </c>
      <c r="AD51" s="104" t="s">
        <v>74</v>
      </c>
      <c r="AE51" s="103">
        <f t="shared" si="22"/>
        <v>10</v>
      </c>
      <c r="AF51" s="106">
        <f t="shared" si="23"/>
        <v>100</v>
      </c>
      <c r="AG51" s="106" t="str">
        <f t="shared" si="24"/>
        <v>Fuerte</v>
      </c>
      <c r="AH51" s="121" t="s">
        <v>75</v>
      </c>
      <c r="AI51" s="106" t="str">
        <f t="shared" si="25"/>
        <v>Fuerte</v>
      </c>
      <c r="AJ51" s="106" t="str">
        <f>IFERROR(VLOOKUP((CONCATENATE(AG51,AI51)),Listados!$U$3:$V$11,2,FALSE),"")</f>
        <v>Fuerte</v>
      </c>
      <c r="AK51" s="106">
        <f t="shared" si="26"/>
        <v>100</v>
      </c>
      <c r="AL51" s="481">
        <f t="shared" ref="AL51" si="90">AVERAGE(AK51:AK54)</f>
        <v>100</v>
      </c>
      <c r="AM51" s="481" t="str">
        <f t="shared" ref="AM51" si="91">IF(AL51&lt;=50,"Débil",IF(AL51&lt;=99,"Moderado",IF(AL51=100,"fuerte","")))</f>
        <v>fuerte</v>
      </c>
      <c r="AN51" s="481">
        <f t="shared" ref="AN51" si="92">+IF(AND(Q51="Preventivo",AM51="Fuerte"),2,IF(AND(Q51="Preventivo",AM51="Moderado"),1,0))</f>
        <v>2</v>
      </c>
      <c r="AO51" s="481">
        <f t="shared" ref="AO51" si="93">+IF(AND(Q51="Detectivo",$AM51="Fuerte"),2,IF(AND(Q51="Detectivo",$AM51="Moderado"),1,IF(AND(Q51="Preventivo",$AM51="Fuerte"),1,0)))</f>
        <v>1</v>
      </c>
      <c r="AP51" s="442">
        <f t="shared" ref="AP51" si="94">+K51-AN51</f>
        <v>1</v>
      </c>
      <c r="AQ51" s="442">
        <f t="shared" ref="AQ51" si="95">+M51-AO51</f>
        <v>1</v>
      </c>
      <c r="AR51" s="488" t="str">
        <f>+VLOOKUP(MIN(AP51),Listados!$J$18:$K$24,2,TRUE)</f>
        <v>Rara Vez</v>
      </c>
      <c r="AS51" s="488" t="str">
        <f>+VLOOKUP(MIN(AQ51),Listados!$J$26:$K$32,2,TRUE)</f>
        <v>Insignificante</v>
      </c>
      <c r="AT51" s="488" t="str">
        <f>IF(AND(AR51&lt;&gt;"",AS51&lt;&gt;""),VLOOKUP(AR51&amp;AS51,Listados!$M$3:$N$27,2,FALSE),"")</f>
        <v>Bajo</v>
      </c>
      <c r="AU51" s="488" t="str">
        <f>+VLOOKUP(AT51,Listados!$P$3:$Q$6,2,FALSE)</f>
        <v>Asumir el riesgo</v>
      </c>
      <c r="AV51" s="107"/>
      <c r="AW51" s="107"/>
      <c r="AX51" s="108"/>
      <c r="AY51" s="109"/>
      <c r="AZ51" s="107"/>
      <c r="BA51" s="107"/>
      <c r="BB51" s="446"/>
      <c r="BC51" s="446"/>
      <c r="BD51" s="446"/>
      <c r="BE51" s="454"/>
      <c r="BF51" s="456"/>
      <c r="BG51" s="458"/>
    </row>
    <row r="52" spans="1:59" ht="114">
      <c r="A52" s="484"/>
      <c r="B52" s="471"/>
      <c r="C52" s="510"/>
      <c r="D52" s="496"/>
      <c r="E52" s="471"/>
      <c r="F52" s="496"/>
      <c r="G52" s="242" t="s">
        <v>212</v>
      </c>
      <c r="H52" s="228" t="s">
        <v>67</v>
      </c>
      <c r="I52" s="236" t="s">
        <v>213</v>
      </c>
      <c r="J52" s="471"/>
      <c r="K52" s="473"/>
      <c r="L52" s="476"/>
      <c r="M52" s="473"/>
      <c r="N52" s="473"/>
      <c r="O52" s="229" t="s">
        <v>214</v>
      </c>
      <c r="P52" s="230" t="s">
        <v>209</v>
      </c>
      <c r="Q52" s="250" t="s">
        <v>72</v>
      </c>
      <c r="R52" s="232" t="s">
        <v>73</v>
      </c>
      <c r="S52" s="233">
        <f t="shared" si="16"/>
        <v>15</v>
      </c>
      <c r="T52" s="232" t="s">
        <v>73</v>
      </c>
      <c r="U52" s="233">
        <f t="shared" si="17"/>
        <v>15</v>
      </c>
      <c r="V52" s="232" t="s">
        <v>73</v>
      </c>
      <c r="W52" s="233">
        <f t="shared" si="18"/>
        <v>15</v>
      </c>
      <c r="X52" s="232" t="s">
        <v>72</v>
      </c>
      <c r="Y52" s="233">
        <f t="shared" si="19"/>
        <v>15</v>
      </c>
      <c r="Z52" s="232" t="s">
        <v>73</v>
      </c>
      <c r="AA52" s="233">
        <f t="shared" si="20"/>
        <v>15</v>
      </c>
      <c r="AB52" s="232" t="s">
        <v>73</v>
      </c>
      <c r="AC52" s="233">
        <f t="shared" si="21"/>
        <v>15</v>
      </c>
      <c r="AD52" s="232" t="s">
        <v>74</v>
      </c>
      <c r="AE52" s="233">
        <f t="shared" si="22"/>
        <v>10</v>
      </c>
      <c r="AF52" s="227">
        <f t="shared" si="23"/>
        <v>100</v>
      </c>
      <c r="AG52" s="227" t="str">
        <f t="shared" si="24"/>
        <v>Fuerte</v>
      </c>
      <c r="AH52" s="234" t="s">
        <v>75</v>
      </c>
      <c r="AI52" s="227" t="str">
        <f t="shared" si="25"/>
        <v>Fuerte</v>
      </c>
      <c r="AJ52" s="227" t="str">
        <f>IFERROR(VLOOKUP((CONCATENATE(AG52,AI52)),Listados!$U$3:$V$11,2,FALSE),"")</f>
        <v>Fuerte</v>
      </c>
      <c r="AK52" s="227">
        <f t="shared" si="26"/>
        <v>100</v>
      </c>
      <c r="AL52" s="472"/>
      <c r="AM52" s="472"/>
      <c r="AN52" s="472"/>
      <c r="AO52" s="472"/>
      <c r="AP52" s="423"/>
      <c r="AQ52" s="423"/>
      <c r="AR52" s="473"/>
      <c r="AS52" s="473"/>
      <c r="AT52" s="473"/>
      <c r="AU52" s="473"/>
      <c r="AV52" s="235"/>
      <c r="AW52" s="235"/>
      <c r="AX52" s="235"/>
      <c r="AY52" s="235"/>
      <c r="AZ52" s="235"/>
      <c r="BA52" s="235"/>
      <c r="BB52" s="428"/>
      <c r="BC52" s="428"/>
      <c r="BD52" s="428"/>
      <c r="BE52" s="430"/>
      <c r="BF52" s="432"/>
      <c r="BG52" s="459"/>
    </row>
    <row r="53" spans="1:59">
      <c r="A53" s="484"/>
      <c r="B53" s="471"/>
      <c r="C53" s="510"/>
      <c r="D53" s="496"/>
      <c r="E53" s="471"/>
      <c r="F53" s="496"/>
      <c r="G53" s="242"/>
      <c r="H53" s="236"/>
      <c r="I53" s="236"/>
      <c r="J53" s="471"/>
      <c r="K53" s="473"/>
      <c r="L53" s="476"/>
      <c r="M53" s="473"/>
      <c r="N53" s="473"/>
      <c r="O53" s="251"/>
      <c r="P53" s="237"/>
      <c r="Q53" s="248"/>
      <c r="R53" s="232"/>
      <c r="S53" s="233" t="str">
        <f t="shared" si="16"/>
        <v>0</v>
      </c>
      <c r="T53" s="232"/>
      <c r="U53" s="233" t="str">
        <f t="shared" si="17"/>
        <v>0</v>
      </c>
      <c r="V53" s="232"/>
      <c r="W53" s="233" t="str">
        <f t="shared" si="18"/>
        <v>0</v>
      </c>
      <c r="X53" s="232"/>
      <c r="Y53" s="233" t="str">
        <f t="shared" si="19"/>
        <v>0</v>
      </c>
      <c r="Z53" s="232"/>
      <c r="AA53" s="233" t="str">
        <f t="shared" si="20"/>
        <v>0</v>
      </c>
      <c r="AB53" s="232"/>
      <c r="AC53" s="233" t="str">
        <f t="shared" si="21"/>
        <v>0</v>
      </c>
      <c r="AD53" s="232"/>
      <c r="AE53" s="233" t="str">
        <f t="shared" si="22"/>
        <v>0</v>
      </c>
      <c r="AF53" s="227" t="str">
        <f t="shared" si="23"/>
        <v/>
      </c>
      <c r="AG53" s="227" t="str">
        <f t="shared" si="24"/>
        <v/>
      </c>
      <c r="AH53" s="234"/>
      <c r="AI53" s="227" t="str">
        <f t="shared" si="25"/>
        <v/>
      </c>
      <c r="AJ53" s="227" t="str">
        <f>IFERROR(VLOOKUP((CONCATENATE(AG53,AI53)),Listados!$U$3:$V$11,2,FALSE),"")</f>
        <v/>
      </c>
      <c r="AK53" s="227" t="str">
        <f t="shared" si="26"/>
        <v/>
      </c>
      <c r="AL53" s="472"/>
      <c r="AM53" s="472"/>
      <c r="AN53" s="472"/>
      <c r="AO53" s="472"/>
      <c r="AP53" s="423"/>
      <c r="AQ53" s="423"/>
      <c r="AR53" s="473"/>
      <c r="AS53" s="473"/>
      <c r="AT53" s="473"/>
      <c r="AU53" s="473"/>
      <c r="AV53" s="235"/>
      <c r="AW53" s="235"/>
      <c r="AX53" s="238"/>
      <c r="AY53" s="238"/>
      <c r="AZ53" s="235"/>
      <c r="BA53" s="235"/>
      <c r="BB53" s="428"/>
      <c r="BC53" s="428"/>
      <c r="BD53" s="428"/>
      <c r="BE53" s="430"/>
      <c r="BF53" s="432"/>
      <c r="BG53" s="459"/>
    </row>
    <row r="54" spans="1:59" ht="15.75" thickBot="1">
      <c r="A54" s="485"/>
      <c r="B54" s="480"/>
      <c r="C54" s="511"/>
      <c r="D54" s="497"/>
      <c r="E54" s="480"/>
      <c r="F54" s="497"/>
      <c r="G54" s="180"/>
      <c r="H54" s="122"/>
      <c r="I54" s="122"/>
      <c r="J54" s="480"/>
      <c r="K54" s="489"/>
      <c r="L54" s="491"/>
      <c r="M54" s="489"/>
      <c r="N54" s="489"/>
      <c r="O54" s="181"/>
      <c r="P54" s="124"/>
      <c r="Q54" s="139"/>
      <c r="R54" s="114"/>
      <c r="S54" s="113" t="str">
        <f t="shared" si="16"/>
        <v>0</v>
      </c>
      <c r="T54" s="114"/>
      <c r="U54" s="113" t="str">
        <f t="shared" si="17"/>
        <v>0</v>
      </c>
      <c r="V54" s="114"/>
      <c r="W54" s="113" t="str">
        <f t="shared" si="18"/>
        <v>0</v>
      </c>
      <c r="X54" s="114"/>
      <c r="Y54" s="113" t="str">
        <f t="shared" si="19"/>
        <v>0</v>
      </c>
      <c r="Z54" s="114"/>
      <c r="AA54" s="113" t="str">
        <f t="shared" si="20"/>
        <v>0</v>
      </c>
      <c r="AB54" s="114"/>
      <c r="AC54" s="113" t="str">
        <f t="shared" si="21"/>
        <v>0</v>
      </c>
      <c r="AD54" s="114"/>
      <c r="AE54" s="113" t="str">
        <f t="shared" si="22"/>
        <v>0</v>
      </c>
      <c r="AF54" s="116" t="str">
        <f t="shared" si="23"/>
        <v/>
      </c>
      <c r="AG54" s="116" t="str">
        <f t="shared" si="24"/>
        <v/>
      </c>
      <c r="AH54" s="125"/>
      <c r="AI54" s="116" t="str">
        <f t="shared" si="25"/>
        <v/>
      </c>
      <c r="AJ54" s="116" t="str">
        <f>IFERROR(VLOOKUP((CONCATENATE(AG54,AI54)),Listados!$U$3:$V$11,2,FALSE),"")</f>
        <v/>
      </c>
      <c r="AK54" s="116" t="str">
        <f t="shared" si="26"/>
        <v/>
      </c>
      <c r="AL54" s="482"/>
      <c r="AM54" s="482"/>
      <c r="AN54" s="482"/>
      <c r="AO54" s="482"/>
      <c r="AP54" s="523"/>
      <c r="AQ54" s="523"/>
      <c r="AR54" s="489"/>
      <c r="AS54" s="489"/>
      <c r="AT54" s="489"/>
      <c r="AU54" s="489"/>
      <c r="AV54" s="117"/>
      <c r="AW54" s="117"/>
      <c r="AX54" s="118"/>
      <c r="AY54" s="118"/>
      <c r="AZ54" s="117"/>
      <c r="BA54" s="117"/>
      <c r="BB54" s="447"/>
      <c r="BC54" s="447"/>
      <c r="BD54" s="447"/>
      <c r="BE54" s="455"/>
      <c r="BF54" s="457"/>
      <c r="BG54" s="460"/>
    </row>
    <row r="55" spans="1:59" ht="270">
      <c r="A55" s="505">
        <v>12</v>
      </c>
      <c r="B55" s="470" t="s">
        <v>215</v>
      </c>
      <c r="C55" s="507" t="s">
        <v>216</v>
      </c>
      <c r="D55" s="508" t="s">
        <v>217</v>
      </c>
      <c r="E55" s="508" t="s">
        <v>218</v>
      </c>
      <c r="F55" s="508" t="s">
        <v>219</v>
      </c>
      <c r="G55" s="177" t="s">
        <v>220</v>
      </c>
      <c r="H55" s="96" t="s">
        <v>67</v>
      </c>
      <c r="I55" s="81" t="s">
        <v>221</v>
      </c>
      <c r="J55" s="470" t="s">
        <v>100</v>
      </c>
      <c r="K55" s="437">
        <f>+VLOOKUP(J55,Listados!$K$8:$L$12,2,0)</f>
        <v>4</v>
      </c>
      <c r="L55" s="435" t="s">
        <v>86</v>
      </c>
      <c r="M55" s="437">
        <f>+VLOOKUP(L55,Listados!$K$13:$L$17,2,0)</f>
        <v>3</v>
      </c>
      <c r="N55" s="437" t="str">
        <f>IF(AND(J55&lt;&gt;"",L55&lt;&gt;""),VLOOKUP(J55&amp;L55,Listados!$M$3:$N$27,2,FALSE),"")</f>
        <v>Alto</v>
      </c>
      <c r="O55" s="100" t="s">
        <v>222</v>
      </c>
      <c r="P55" s="82" t="s">
        <v>220</v>
      </c>
      <c r="Q55" s="83" t="s">
        <v>72</v>
      </c>
      <c r="R55" s="45" t="s">
        <v>73</v>
      </c>
      <c r="S55" s="55">
        <f t="shared" si="16"/>
        <v>15</v>
      </c>
      <c r="T55" s="45" t="s">
        <v>73</v>
      </c>
      <c r="U55" s="55">
        <f t="shared" si="17"/>
        <v>15</v>
      </c>
      <c r="V55" s="45" t="s">
        <v>73</v>
      </c>
      <c r="W55" s="55">
        <f t="shared" si="18"/>
        <v>15</v>
      </c>
      <c r="X55" s="45" t="s">
        <v>72</v>
      </c>
      <c r="Y55" s="55">
        <f t="shared" si="19"/>
        <v>15</v>
      </c>
      <c r="Z55" s="45" t="s">
        <v>73</v>
      </c>
      <c r="AA55" s="55">
        <f t="shared" si="20"/>
        <v>15</v>
      </c>
      <c r="AB55" s="45" t="s">
        <v>73</v>
      </c>
      <c r="AC55" s="55">
        <f t="shared" si="21"/>
        <v>15</v>
      </c>
      <c r="AD55" s="45" t="s">
        <v>74</v>
      </c>
      <c r="AE55" s="55">
        <f t="shared" si="22"/>
        <v>10</v>
      </c>
      <c r="AF55" s="80">
        <f t="shared" si="23"/>
        <v>100</v>
      </c>
      <c r="AG55" s="80" t="str">
        <f t="shared" si="24"/>
        <v>Fuerte</v>
      </c>
      <c r="AH55" s="84" t="s">
        <v>75</v>
      </c>
      <c r="AI55" s="80" t="str">
        <f t="shared" si="25"/>
        <v>Fuerte</v>
      </c>
      <c r="AJ55" s="80" t="str">
        <f>IFERROR(VLOOKUP((CONCATENATE(AG55,AI55)),Listados!$U$3:$V$11,2,FALSE),"")</f>
        <v>Fuerte</v>
      </c>
      <c r="AK55" s="80">
        <f t="shared" si="26"/>
        <v>100</v>
      </c>
      <c r="AL55" s="443">
        <f t="shared" ref="AL55" si="96">AVERAGE(AK55:AK58)</f>
        <v>100</v>
      </c>
      <c r="AM55" s="443" t="str">
        <f t="shared" ref="AM55" si="97">IF(AL55&lt;=50,"Débil",IF(AL55&lt;=99,"Moderado",IF(AL55=100,"fuerte","")))</f>
        <v>fuerte</v>
      </c>
      <c r="AN55" s="443">
        <f t="shared" ref="AN55" si="98">+IF(AND(Q55="Preventivo",AM55="Fuerte"),2,IF(AND(Q55="Preventivo",AM55="Moderado"),1,0))</f>
        <v>2</v>
      </c>
      <c r="AO55" s="443">
        <f t="shared" ref="AO55" si="99">+IF(AND(Q55="Detectivo",$AM55="Fuerte"),2,IF(AND(Q55="Detectivo",$AM55="Moderado"),1,IF(AND(Q55="Preventivo",$AM55="Fuerte"),1,0)))</f>
        <v>1</v>
      </c>
      <c r="AP55" s="423">
        <f t="shared" ref="AP55" si="100">+K55-AN55</f>
        <v>2</v>
      </c>
      <c r="AQ55" s="423">
        <f t="shared" ref="AQ55" si="101">+M55-AO55</f>
        <v>2</v>
      </c>
      <c r="AR55" s="437" t="str">
        <f>+VLOOKUP(MIN(AP55),Listados!$J$18:$K$24,2,TRUE)</f>
        <v>Improbable</v>
      </c>
      <c r="AS55" s="437" t="str">
        <f>+VLOOKUP(MIN(AQ55),Listados!$J$26:$K$32,2,TRUE)</f>
        <v>Menor</v>
      </c>
      <c r="AT55" s="437" t="str">
        <f>IF(AND(AR55&lt;&gt;"",AS55&lt;&gt;""),VLOOKUP(AR55&amp;AS55,Listados!$M$3:$N$27,2,FALSE),"")</f>
        <v>Bajo</v>
      </c>
      <c r="AU55" s="437" t="str">
        <f>+VLOOKUP(AT55,Listados!$P$3:$Q$6,2,FALSE)</f>
        <v>Asumir el riesgo</v>
      </c>
      <c r="AV55" s="164" t="s">
        <v>223</v>
      </c>
      <c r="AW55" s="164" t="s">
        <v>224</v>
      </c>
      <c r="AX55" s="168">
        <v>45292</v>
      </c>
      <c r="AY55" s="168">
        <v>45657</v>
      </c>
      <c r="AZ55" s="164" t="s">
        <v>225</v>
      </c>
      <c r="BA55" s="164" t="s">
        <v>226</v>
      </c>
      <c r="BB55" s="428"/>
      <c r="BC55" s="428"/>
      <c r="BD55" s="428"/>
      <c r="BE55" s="430"/>
      <c r="BF55" s="432"/>
      <c r="BG55" s="432"/>
    </row>
    <row r="56" spans="1:59" ht="210">
      <c r="A56" s="506"/>
      <c r="B56" s="471"/>
      <c r="C56" s="493"/>
      <c r="D56" s="496"/>
      <c r="E56" s="496"/>
      <c r="F56" s="496"/>
      <c r="G56" s="242" t="s">
        <v>227</v>
      </c>
      <c r="H56" s="228" t="s">
        <v>121</v>
      </c>
      <c r="I56" s="236" t="s">
        <v>228</v>
      </c>
      <c r="J56" s="471"/>
      <c r="K56" s="473"/>
      <c r="L56" s="476"/>
      <c r="M56" s="473"/>
      <c r="N56" s="473"/>
      <c r="O56" s="229" t="s">
        <v>229</v>
      </c>
      <c r="P56" s="82" t="s">
        <v>227</v>
      </c>
      <c r="Q56" s="250" t="s">
        <v>72</v>
      </c>
      <c r="R56" s="232" t="s">
        <v>73</v>
      </c>
      <c r="S56" s="233">
        <f t="shared" si="16"/>
        <v>15</v>
      </c>
      <c r="T56" s="232" t="s">
        <v>73</v>
      </c>
      <c r="U56" s="233">
        <f t="shared" si="17"/>
        <v>15</v>
      </c>
      <c r="V56" s="232" t="s">
        <v>73</v>
      </c>
      <c r="W56" s="233">
        <f t="shared" si="18"/>
        <v>15</v>
      </c>
      <c r="X56" s="232" t="s">
        <v>72</v>
      </c>
      <c r="Y56" s="233">
        <f t="shared" si="19"/>
        <v>15</v>
      </c>
      <c r="Z56" s="232" t="s">
        <v>73</v>
      </c>
      <c r="AA56" s="233">
        <f t="shared" si="20"/>
        <v>15</v>
      </c>
      <c r="AB56" s="232" t="s">
        <v>73</v>
      </c>
      <c r="AC56" s="233">
        <f t="shared" si="21"/>
        <v>15</v>
      </c>
      <c r="AD56" s="232" t="s">
        <v>74</v>
      </c>
      <c r="AE56" s="233">
        <f t="shared" si="22"/>
        <v>10</v>
      </c>
      <c r="AF56" s="227">
        <f t="shared" si="23"/>
        <v>100</v>
      </c>
      <c r="AG56" s="227" t="str">
        <f t="shared" si="24"/>
        <v>Fuerte</v>
      </c>
      <c r="AH56" s="234" t="s">
        <v>75</v>
      </c>
      <c r="AI56" s="227" t="str">
        <f t="shared" si="25"/>
        <v>Fuerte</v>
      </c>
      <c r="AJ56" s="227" t="str">
        <f>IFERROR(VLOOKUP((CONCATENATE(AG56,AI56)),Listados!$U$3:$V$11,2,FALSE),"")</f>
        <v>Fuerte</v>
      </c>
      <c r="AK56" s="227">
        <f t="shared" si="26"/>
        <v>100</v>
      </c>
      <c r="AL56" s="472"/>
      <c r="AM56" s="472"/>
      <c r="AN56" s="472"/>
      <c r="AO56" s="472"/>
      <c r="AP56" s="423"/>
      <c r="AQ56" s="423"/>
      <c r="AR56" s="473"/>
      <c r="AS56" s="473"/>
      <c r="AT56" s="473"/>
      <c r="AU56" s="473"/>
      <c r="AV56" s="254" t="s">
        <v>230</v>
      </c>
      <c r="AW56" s="254" t="s">
        <v>231</v>
      </c>
      <c r="AX56" s="254">
        <v>45292</v>
      </c>
      <c r="AY56" s="254">
        <v>45657</v>
      </c>
      <c r="AZ56" s="254" t="s">
        <v>225</v>
      </c>
      <c r="BA56" s="254" t="s">
        <v>232</v>
      </c>
      <c r="BB56" s="428"/>
      <c r="BC56" s="428"/>
      <c r="BD56" s="428"/>
      <c r="BE56" s="430"/>
      <c r="BF56" s="432"/>
      <c r="BG56" s="432"/>
    </row>
    <row r="57" spans="1:59">
      <c r="A57" s="506"/>
      <c r="B57" s="471"/>
      <c r="C57" s="493"/>
      <c r="D57" s="496"/>
      <c r="E57" s="496"/>
      <c r="F57" s="496"/>
      <c r="G57" s="242"/>
      <c r="H57" s="236"/>
      <c r="I57" s="236"/>
      <c r="J57" s="471"/>
      <c r="K57" s="473"/>
      <c r="L57" s="476"/>
      <c r="M57" s="473"/>
      <c r="N57" s="473"/>
      <c r="O57" s="247"/>
      <c r="P57" s="82"/>
      <c r="Q57" s="248"/>
      <c r="R57" s="232"/>
      <c r="S57" s="233" t="str">
        <f t="shared" si="16"/>
        <v>0</v>
      </c>
      <c r="T57" s="232"/>
      <c r="U57" s="233" t="str">
        <f t="shared" si="17"/>
        <v>0</v>
      </c>
      <c r="V57" s="232"/>
      <c r="W57" s="233" t="str">
        <f t="shared" si="18"/>
        <v>0</v>
      </c>
      <c r="X57" s="232"/>
      <c r="Y57" s="233" t="str">
        <f t="shared" si="19"/>
        <v>0</v>
      </c>
      <c r="Z57" s="232"/>
      <c r="AA57" s="233" t="str">
        <f t="shared" si="20"/>
        <v>0</v>
      </c>
      <c r="AB57" s="232"/>
      <c r="AC57" s="233" t="str">
        <f t="shared" si="21"/>
        <v>0</v>
      </c>
      <c r="AD57" s="232"/>
      <c r="AE57" s="233" t="str">
        <f t="shared" si="22"/>
        <v>0</v>
      </c>
      <c r="AF57" s="227" t="str">
        <f t="shared" si="23"/>
        <v/>
      </c>
      <c r="AG57" s="227" t="str">
        <f t="shared" si="24"/>
        <v/>
      </c>
      <c r="AH57" s="234"/>
      <c r="AI57" s="227" t="str">
        <f t="shared" si="25"/>
        <v/>
      </c>
      <c r="AJ57" s="227" t="str">
        <f>IFERROR(VLOOKUP((CONCATENATE(AG57,AI57)),Listados!$U$3:$V$11,2,FALSE),"")</f>
        <v/>
      </c>
      <c r="AK57" s="227" t="str">
        <f t="shared" si="26"/>
        <v/>
      </c>
      <c r="AL57" s="472"/>
      <c r="AM57" s="472"/>
      <c r="AN57" s="472"/>
      <c r="AO57" s="472"/>
      <c r="AP57" s="423"/>
      <c r="AQ57" s="423"/>
      <c r="AR57" s="473"/>
      <c r="AS57" s="473"/>
      <c r="AT57" s="473"/>
      <c r="AU57" s="473"/>
      <c r="AV57" s="235"/>
      <c r="AW57" s="235"/>
      <c r="AX57" s="238"/>
      <c r="AY57" s="238"/>
      <c r="AZ57" s="235"/>
      <c r="BA57" s="235"/>
      <c r="BB57" s="428"/>
      <c r="BC57" s="428"/>
      <c r="BD57" s="428"/>
      <c r="BE57" s="430"/>
      <c r="BF57" s="432"/>
      <c r="BG57" s="432"/>
    </row>
    <row r="58" spans="1:59" ht="15.75" thickBot="1">
      <c r="A58" s="506"/>
      <c r="B58" s="471"/>
      <c r="C58" s="493"/>
      <c r="D58" s="496"/>
      <c r="E58" s="496"/>
      <c r="F58" s="496"/>
      <c r="G58" s="242"/>
      <c r="H58" s="236"/>
      <c r="I58" s="236"/>
      <c r="J58" s="471"/>
      <c r="K58" s="473"/>
      <c r="L58" s="476"/>
      <c r="M58" s="473"/>
      <c r="N58" s="473"/>
      <c r="O58" s="247"/>
      <c r="P58" s="82"/>
      <c r="Q58" s="248"/>
      <c r="R58" s="232"/>
      <c r="S58" s="233" t="str">
        <f t="shared" si="16"/>
        <v>0</v>
      </c>
      <c r="T58" s="232"/>
      <c r="U58" s="233" t="str">
        <f t="shared" si="17"/>
        <v>0</v>
      </c>
      <c r="V58" s="232"/>
      <c r="W58" s="233" t="str">
        <f t="shared" si="18"/>
        <v>0</v>
      </c>
      <c r="X58" s="232"/>
      <c r="Y58" s="233" t="str">
        <f t="shared" si="19"/>
        <v>0</v>
      </c>
      <c r="Z58" s="232"/>
      <c r="AA58" s="233" t="str">
        <f t="shared" si="20"/>
        <v>0</v>
      </c>
      <c r="AB58" s="232"/>
      <c r="AC58" s="233" t="str">
        <f t="shared" si="21"/>
        <v>0</v>
      </c>
      <c r="AD58" s="232"/>
      <c r="AE58" s="233" t="str">
        <f t="shared" si="22"/>
        <v>0</v>
      </c>
      <c r="AF58" s="227" t="str">
        <f t="shared" si="23"/>
        <v/>
      </c>
      <c r="AG58" s="227" t="str">
        <f t="shared" si="24"/>
        <v/>
      </c>
      <c r="AH58" s="234"/>
      <c r="AI58" s="227" t="str">
        <f t="shared" si="25"/>
        <v/>
      </c>
      <c r="AJ58" s="227" t="str">
        <f>IFERROR(VLOOKUP((CONCATENATE(AG58,AI58)),Listados!$U$3:$V$11,2,FALSE),"")</f>
        <v/>
      </c>
      <c r="AK58" s="227" t="str">
        <f t="shared" si="26"/>
        <v/>
      </c>
      <c r="AL58" s="472"/>
      <c r="AM58" s="472"/>
      <c r="AN58" s="472"/>
      <c r="AO58" s="472"/>
      <c r="AP58" s="443"/>
      <c r="AQ58" s="443"/>
      <c r="AR58" s="473"/>
      <c r="AS58" s="473"/>
      <c r="AT58" s="473"/>
      <c r="AU58" s="473"/>
      <c r="AV58" s="235"/>
      <c r="AW58" s="235"/>
      <c r="AX58" s="238"/>
      <c r="AY58" s="238"/>
      <c r="AZ58" s="235"/>
      <c r="BA58" s="235"/>
      <c r="BB58" s="429"/>
      <c r="BC58" s="429"/>
      <c r="BD58" s="429"/>
      <c r="BE58" s="431"/>
      <c r="BF58" s="433"/>
      <c r="BG58" s="433"/>
    </row>
    <row r="59" spans="1:59" ht="135">
      <c r="A59" s="474">
        <v>13</v>
      </c>
      <c r="B59" s="471" t="s">
        <v>233</v>
      </c>
      <c r="C59" s="493" t="s">
        <v>234</v>
      </c>
      <c r="D59" s="496" t="s">
        <v>235</v>
      </c>
      <c r="E59" s="470" t="s">
        <v>177</v>
      </c>
      <c r="F59" s="470" t="s">
        <v>236</v>
      </c>
      <c r="G59" s="236" t="s">
        <v>237</v>
      </c>
      <c r="H59" s="236" t="s">
        <v>67</v>
      </c>
      <c r="I59" s="81" t="s">
        <v>238</v>
      </c>
      <c r="J59" s="471" t="s">
        <v>143</v>
      </c>
      <c r="K59" s="473">
        <f>+VLOOKUP(J59,Listados!$K$8:$L$12,2,0)</f>
        <v>2</v>
      </c>
      <c r="L59" s="476" t="s">
        <v>86</v>
      </c>
      <c r="M59" s="473">
        <f>+VLOOKUP(L59,Listados!$K$13:$L$17,2,0)</f>
        <v>3</v>
      </c>
      <c r="N59" s="473" t="str">
        <f>IF(AND(J59&lt;&gt;"",L59&lt;&gt;""),VLOOKUP(J59&amp;L59,Listados!$M$3:$N$27,2,FALSE),"")</f>
        <v>Moderado</v>
      </c>
      <c r="O59" s="229" t="s">
        <v>239</v>
      </c>
      <c r="P59" s="230" t="s">
        <v>237</v>
      </c>
      <c r="Q59" s="231" t="s">
        <v>72</v>
      </c>
      <c r="R59" s="232" t="s">
        <v>73</v>
      </c>
      <c r="S59" s="233">
        <f t="shared" si="16"/>
        <v>15</v>
      </c>
      <c r="T59" s="232" t="s">
        <v>73</v>
      </c>
      <c r="U59" s="233">
        <f t="shared" si="17"/>
        <v>15</v>
      </c>
      <c r="V59" s="232" t="s">
        <v>73</v>
      </c>
      <c r="W59" s="233">
        <f t="shared" si="18"/>
        <v>15</v>
      </c>
      <c r="X59" s="232" t="s">
        <v>72</v>
      </c>
      <c r="Y59" s="233">
        <f t="shared" si="19"/>
        <v>15</v>
      </c>
      <c r="Z59" s="232" t="s">
        <v>73</v>
      </c>
      <c r="AA59" s="233">
        <f t="shared" si="20"/>
        <v>15</v>
      </c>
      <c r="AB59" s="232" t="s">
        <v>73</v>
      </c>
      <c r="AC59" s="233">
        <f t="shared" si="21"/>
        <v>15</v>
      </c>
      <c r="AD59" s="232" t="s">
        <v>74</v>
      </c>
      <c r="AE59" s="233">
        <f t="shared" si="22"/>
        <v>10</v>
      </c>
      <c r="AF59" s="227">
        <f t="shared" si="23"/>
        <v>100</v>
      </c>
      <c r="AG59" s="227" t="str">
        <f t="shared" si="24"/>
        <v>Fuerte</v>
      </c>
      <c r="AH59" s="234" t="s">
        <v>75</v>
      </c>
      <c r="AI59" s="227" t="str">
        <f t="shared" si="25"/>
        <v>Fuerte</v>
      </c>
      <c r="AJ59" s="227" t="str">
        <f>IFERROR(VLOOKUP((CONCATENATE(AG59,AI59)),Listados!$U$3:$V$11,2,FALSE),"")</f>
        <v>Fuerte</v>
      </c>
      <c r="AK59" s="227">
        <f t="shared" si="26"/>
        <v>100</v>
      </c>
      <c r="AL59" s="472">
        <f t="shared" ref="AL59" si="102">AVERAGE(AK59:AK62)</f>
        <v>100</v>
      </c>
      <c r="AM59" s="472" t="str">
        <f t="shared" ref="AM59" si="103">IF(AL59&lt;=50,"Débil",IF(AL59&lt;=99,"Moderado",IF(AL59=100,"fuerte","")))</f>
        <v>fuerte</v>
      </c>
      <c r="AN59" s="472">
        <f t="shared" ref="AN59" si="104">+IF(AND(Q59="Preventivo",AM59="Fuerte"),2,IF(AND(Q59="Preventivo",AM59="Moderado"),1,0))</f>
        <v>2</v>
      </c>
      <c r="AO59" s="472">
        <f t="shared" ref="AO59" si="105">+IF(AND(Q59="Detectivo",$AM59="Fuerte"),2,IF(AND(Q59="Detectivo",$AM59="Moderado"),1,IF(AND(Q59="Preventivo",$AM59="Fuerte"),1,0)))</f>
        <v>1</v>
      </c>
      <c r="AP59" s="442">
        <f t="shared" ref="AP59" si="106">+K59-AN59</f>
        <v>0</v>
      </c>
      <c r="AQ59" s="442">
        <f t="shared" ref="AQ59" si="107">+M59-AO59</f>
        <v>2</v>
      </c>
      <c r="AR59" s="473" t="str">
        <f>+VLOOKUP(MIN(AP59),Listados!$J$18:$K$24,2,TRUE)</f>
        <v>Rara Vez</v>
      </c>
      <c r="AS59" s="473" t="str">
        <f>+VLOOKUP(MIN(AQ59),Listados!$J$26:$K$32,2,TRUE)</f>
        <v>Menor</v>
      </c>
      <c r="AT59" s="473" t="str">
        <f>IF(AND(AR59&lt;&gt;"",AS59&lt;&gt;""),VLOOKUP(AR59&amp;AS59,Listados!$M$3:$N$27,2,FALSE),"")</f>
        <v>Bajo</v>
      </c>
      <c r="AU59" s="473" t="str">
        <f>+VLOOKUP(AT59,Listados!$P$3:$Q$6,2,FALSE)</f>
        <v>Asumir el riesgo</v>
      </c>
      <c r="AV59" s="254" t="s">
        <v>240</v>
      </c>
      <c r="AW59" s="254" t="s">
        <v>241</v>
      </c>
      <c r="AX59" s="255">
        <v>45658</v>
      </c>
      <c r="AY59" s="255">
        <v>46022</v>
      </c>
      <c r="AZ59" s="254" t="s">
        <v>242</v>
      </c>
      <c r="BA59" s="254" t="s">
        <v>243</v>
      </c>
      <c r="BB59" s="428"/>
      <c r="BC59" s="428"/>
      <c r="BD59" s="428"/>
      <c r="BE59" s="430"/>
      <c r="BF59" s="432"/>
      <c r="BG59" s="432"/>
    </row>
    <row r="60" spans="1:59" ht="71.25">
      <c r="A60" s="474"/>
      <c r="B60" s="471"/>
      <c r="C60" s="493"/>
      <c r="D60" s="496"/>
      <c r="E60" s="471"/>
      <c r="F60" s="471"/>
      <c r="G60" s="236" t="s">
        <v>244</v>
      </c>
      <c r="H60" s="236" t="s">
        <v>67</v>
      </c>
      <c r="I60" s="236" t="s">
        <v>245</v>
      </c>
      <c r="J60" s="471"/>
      <c r="K60" s="473"/>
      <c r="L60" s="476"/>
      <c r="M60" s="473"/>
      <c r="N60" s="473"/>
      <c r="O60" s="229" t="s">
        <v>246</v>
      </c>
      <c r="P60" s="230" t="s">
        <v>244</v>
      </c>
      <c r="Q60" s="231" t="s">
        <v>72</v>
      </c>
      <c r="R60" s="232" t="s">
        <v>73</v>
      </c>
      <c r="S60" s="233">
        <f t="shared" si="16"/>
        <v>15</v>
      </c>
      <c r="T60" s="232" t="s">
        <v>73</v>
      </c>
      <c r="U60" s="233">
        <f t="shared" si="17"/>
        <v>15</v>
      </c>
      <c r="V60" s="232" t="s">
        <v>73</v>
      </c>
      <c r="W60" s="233">
        <f t="shared" si="18"/>
        <v>15</v>
      </c>
      <c r="X60" s="232" t="s">
        <v>72</v>
      </c>
      <c r="Y60" s="233">
        <f t="shared" si="19"/>
        <v>15</v>
      </c>
      <c r="Z60" s="232" t="s">
        <v>73</v>
      </c>
      <c r="AA60" s="233">
        <f t="shared" si="20"/>
        <v>15</v>
      </c>
      <c r="AB60" s="232" t="s">
        <v>73</v>
      </c>
      <c r="AC60" s="233">
        <f t="shared" si="21"/>
        <v>15</v>
      </c>
      <c r="AD60" s="232" t="s">
        <v>74</v>
      </c>
      <c r="AE60" s="233">
        <f t="shared" si="22"/>
        <v>10</v>
      </c>
      <c r="AF60" s="227">
        <f t="shared" si="23"/>
        <v>100</v>
      </c>
      <c r="AG60" s="227" t="str">
        <f t="shared" si="24"/>
        <v>Fuerte</v>
      </c>
      <c r="AH60" s="234" t="s">
        <v>75</v>
      </c>
      <c r="AI60" s="227" t="str">
        <f t="shared" si="25"/>
        <v>Fuerte</v>
      </c>
      <c r="AJ60" s="227" t="str">
        <f>IFERROR(VLOOKUP((CONCATENATE(AG60,AI60)),Listados!$U$3:$V$11,2,FALSE),"")</f>
        <v>Fuerte</v>
      </c>
      <c r="AK60" s="227">
        <f t="shared" si="26"/>
        <v>100</v>
      </c>
      <c r="AL60" s="472"/>
      <c r="AM60" s="472"/>
      <c r="AN60" s="472"/>
      <c r="AO60" s="472"/>
      <c r="AP60" s="423"/>
      <c r="AQ60" s="423"/>
      <c r="AR60" s="473"/>
      <c r="AS60" s="473"/>
      <c r="AT60" s="473"/>
      <c r="AU60" s="473"/>
      <c r="AV60" s="235"/>
      <c r="AW60" s="235"/>
      <c r="AX60" s="235"/>
      <c r="AY60" s="235"/>
      <c r="AZ60" s="235"/>
      <c r="BA60" s="235"/>
      <c r="BB60" s="428"/>
      <c r="BC60" s="428"/>
      <c r="BD60" s="428"/>
      <c r="BE60" s="430"/>
      <c r="BF60" s="432"/>
      <c r="BG60" s="432"/>
    </row>
    <row r="61" spans="1:59" ht="70.5" customHeight="1">
      <c r="A61" s="474"/>
      <c r="B61" s="471"/>
      <c r="C61" s="493"/>
      <c r="D61" s="496"/>
      <c r="E61" s="471"/>
      <c r="F61" s="471"/>
      <c r="G61" s="236"/>
      <c r="H61" s="236"/>
      <c r="I61" s="236" t="s">
        <v>247</v>
      </c>
      <c r="J61" s="471"/>
      <c r="K61" s="473"/>
      <c r="L61" s="476"/>
      <c r="M61" s="473"/>
      <c r="N61" s="473"/>
      <c r="O61" s="247"/>
      <c r="P61" s="230"/>
      <c r="Q61" s="248"/>
      <c r="R61" s="232"/>
      <c r="S61" s="233" t="str">
        <f t="shared" si="16"/>
        <v>0</v>
      </c>
      <c r="T61" s="232"/>
      <c r="U61" s="233" t="str">
        <f t="shared" si="17"/>
        <v>0</v>
      </c>
      <c r="V61" s="232"/>
      <c r="W61" s="233" t="str">
        <f t="shared" si="18"/>
        <v>0</v>
      </c>
      <c r="X61" s="232"/>
      <c r="Y61" s="233" t="str">
        <f t="shared" si="19"/>
        <v>0</v>
      </c>
      <c r="Z61" s="232"/>
      <c r="AA61" s="233" t="str">
        <f t="shared" si="20"/>
        <v>0</v>
      </c>
      <c r="AB61" s="232"/>
      <c r="AC61" s="233" t="str">
        <f t="shared" si="21"/>
        <v>0</v>
      </c>
      <c r="AD61" s="232"/>
      <c r="AE61" s="233" t="str">
        <f t="shared" si="22"/>
        <v>0</v>
      </c>
      <c r="AF61" s="227" t="str">
        <f t="shared" si="23"/>
        <v/>
      </c>
      <c r="AG61" s="227" t="str">
        <f t="shared" si="24"/>
        <v/>
      </c>
      <c r="AH61" s="234"/>
      <c r="AI61" s="227" t="str">
        <f t="shared" si="25"/>
        <v/>
      </c>
      <c r="AJ61" s="227" t="str">
        <f>IFERROR(VLOOKUP((CONCATENATE(AG61,AI61)),Listados!$U$3:$V$11,2,FALSE),"")</f>
        <v/>
      </c>
      <c r="AK61" s="227" t="str">
        <f t="shared" si="26"/>
        <v/>
      </c>
      <c r="AL61" s="472"/>
      <c r="AM61" s="472"/>
      <c r="AN61" s="472"/>
      <c r="AO61" s="472"/>
      <c r="AP61" s="423"/>
      <c r="AQ61" s="423"/>
      <c r="AR61" s="473"/>
      <c r="AS61" s="473"/>
      <c r="AT61" s="473"/>
      <c r="AU61" s="473"/>
      <c r="AV61" s="235"/>
      <c r="AW61" s="235"/>
      <c r="AX61" s="238"/>
      <c r="AY61" s="238"/>
      <c r="AZ61" s="235"/>
      <c r="BA61" s="235"/>
      <c r="BB61" s="428"/>
      <c r="BC61" s="428"/>
      <c r="BD61" s="428"/>
      <c r="BE61" s="430"/>
      <c r="BF61" s="432"/>
      <c r="BG61" s="432"/>
    </row>
    <row r="62" spans="1:59" ht="53.25" customHeight="1" thickBot="1">
      <c r="A62" s="502"/>
      <c r="B62" s="498"/>
      <c r="C62" s="503"/>
      <c r="D62" s="504"/>
      <c r="E62" s="498"/>
      <c r="F62" s="498"/>
      <c r="G62" s="172"/>
      <c r="H62" s="172"/>
      <c r="I62" s="172"/>
      <c r="J62" s="498"/>
      <c r="K62" s="440"/>
      <c r="L62" s="438"/>
      <c r="M62" s="440"/>
      <c r="N62" s="440"/>
      <c r="O62" s="148"/>
      <c r="P62" s="170"/>
      <c r="Q62" s="149"/>
      <c r="R62" s="150"/>
      <c r="S62" s="151" t="str">
        <f t="shared" si="16"/>
        <v>0</v>
      </c>
      <c r="T62" s="150"/>
      <c r="U62" s="151" t="str">
        <f t="shared" si="17"/>
        <v>0</v>
      </c>
      <c r="V62" s="150"/>
      <c r="W62" s="151" t="str">
        <f t="shared" si="18"/>
        <v>0</v>
      </c>
      <c r="X62" s="150"/>
      <c r="Y62" s="151" t="str">
        <f t="shared" si="19"/>
        <v>0</v>
      </c>
      <c r="Z62" s="150"/>
      <c r="AA62" s="151" t="str">
        <f t="shared" si="20"/>
        <v>0</v>
      </c>
      <c r="AB62" s="150"/>
      <c r="AC62" s="151" t="str">
        <f t="shared" si="21"/>
        <v>0</v>
      </c>
      <c r="AD62" s="150"/>
      <c r="AE62" s="151" t="str">
        <f t="shared" si="22"/>
        <v>0</v>
      </c>
      <c r="AF62" s="152" t="str">
        <f t="shared" si="23"/>
        <v/>
      </c>
      <c r="AG62" s="152" t="str">
        <f t="shared" si="24"/>
        <v/>
      </c>
      <c r="AH62" s="153"/>
      <c r="AI62" s="152" t="str">
        <f t="shared" si="25"/>
        <v/>
      </c>
      <c r="AJ62" s="152" t="str">
        <f>IFERROR(VLOOKUP((CONCATENATE(AG62,AI62)),Listados!$U$3:$V$11,2,FALSE),"")</f>
        <v/>
      </c>
      <c r="AK62" s="152" t="str">
        <f t="shared" si="26"/>
        <v/>
      </c>
      <c r="AL62" s="422"/>
      <c r="AM62" s="422"/>
      <c r="AN62" s="422"/>
      <c r="AO62" s="422"/>
      <c r="AP62" s="423"/>
      <c r="AQ62" s="423"/>
      <c r="AR62" s="440"/>
      <c r="AS62" s="440"/>
      <c r="AT62" s="440"/>
      <c r="AU62" s="440"/>
      <c r="AV62" s="154"/>
      <c r="AW62" s="154"/>
      <c r="AX62" s="155"/>
      <c r="AY62" s="155"/>
      <c r="AZ62" s="154"/>
      <c r="BA62" s="154"/>
      <c r="BB62" s="428"/>
      <c r="BC62" s="428"/>
      <c r="BD62" s="428"/>
      <c r="BE62" s="430"/>
      <c r="BF62" s="432"/>
      <c r="BG62" s="432"/>
    </row>
    <row r="63" spans="1:59" ht="150">
      <c r="A63" s="483">
        <v>14</v>
      </c>
      <c r="B63" s="479" t="s">
        <v>233</v>
      </c>
      <c r="C63" s="492" t="s">
        <v>234</v>
      </c>
      <c r="D63" s="495" t="s">
        <v>248</v>
      </c>
      <c r="E63" s="479" t="s">
        <v>177</v>
      </c>
      <c r="F63" s="479" t="s">
        <v>236</v>
      </c>
      <c r="G63" s="143" t="s">
        <v>249</v>
      </c>
      <c r="H63" s="101" t="s">
        <v>67</v>
      </c>
      <c r="I63" s="143" t="s">
        <v>250</v>
      </c>
      <c r="J63" s="479" t="s">
        <v>143</v>
      </c>
      <c r="K63" s="488">
        <f>+VLOOKUP(J63,Listados!$K$8:$L$12,2,0)</f>
        <v>2</v>
      </c>
      <c r="L63" s="490" t="s">
        <v>251</v>
      </c>
      <c r="M63" s="488">
        <f>+VLOOKUP(L63,Listados!$K$13:$L$17,2,0)</f>
        <v>4</v>
      </c>
      <c r="N63" s="488" t="str">
        <f>IF(AND(J63&lt;&gt;"",L63&lt;&gt;""),VLOOKUP(J63&amp;L63,Listados!$M$3:$N$27,2,FALSE),"")</f>
        <v>Alto</v>
      </c>
      <c r="O63" s="102" t="s">
        <v>252</v>
      </c>
      <c r="P63" s="119" t="s">
        <v>249</v>
      </c>
      <c r="Q63" s="120" t="s">
        <v>72</v>
      </c>
      <c r="R63" s="104" t="s">
        <v>73</v>
      </c>
      <c r="S63" s="103">
        <f t="shared" si="16"/>
        <v>15</v>
      </c>
      <c r="T63" s="104" t="s">
        <v>73</v>
      </c>
      <c r="U63" s="103">
        <f t="shared" si="17"/>
        <v>15</v>
      </c>
      <c r="V63" s="104" t="s">
        <v>73</v>
      </c>
      <c r="W63" s="103">
        <f t="shared" si="18"/>
        <v>15</v>
      </c>
      <c r="X63" s="104" t="s">
        <v>72</v>
      </c>
      <c r="Y63" s="103">
        <f t="shared" si="19"/>
        <v>15</v>
      </c>
      <c r="Z63" s="104" t="s">
        <v>73</v>
      </c>
      <c r="AA63" s="103">
        <f t="shared" si="20"/>
        <v>15</v>
      </c>
      <c r="AB63" s="104" t="s">
        <v>73</v>
      </c>
      <c r="AC63" s="103">
        <f t="shared" si="21"/>
        <v>15</v>
      </c>
      <c r="AD63" s="104" t="s">
        <v>74</v>
      </c>
      <c r="AE63" s="103">
        <f t="shared" si="22"/>
        <v>10</v>
      </c>
      <c r="AF63" s="106">
        <f t="shared" si="23"/>
        <v>100</v>
      </c>
      <c r="AG63" s="106" t="str">
        <f t="shared" si="24"/>
        <v>Fuerte</v>
      </c>
      <c r="AH63" s="121" t="s">
        <v>75</v>
      </c>
      <c r="AI63" s="106" t="str">
        <f t="shared" si="25"/>
        <v>Fuerte</v>
      </c>
      <c r="AJ63" s="106" t="str">
        <f>IFERROR(VLOOKUP((CONCATENATE(AG63,AI63)),Listados!$U$3:$V$11,2,FALSE),"")</f>
        <v>Fuerte</v>
      </c>
      <c r="AK63" s="106">
        <f t="shared" si="26"/>
        <v>100</v>
      </c>
      <c r="AL63" s="499">
        <f t="shared" ref="AL63" si="108">AVERAGE(AK63:AK66)</f>
        <v>66.666666666666671</v>
      </c>
      <c r="AM63" s="481" t="str">
        <f t="shared" ref="AM63" si="109">IF(AL63&lt;=50,"Débil",IF(AL63&lt;=99,"Moderado",IF(AL63=100,"fuerte","")))</f>
        <v>Moderado</v>
      </c>
      <c r="AN63" s="481">
        <f t="shared" ref="AN63" si="110">+IF(AND(Q63="Preventivo",AM63="Fuerte"),2,IF(AND(Q63="Preventivo",AM63="Moderado"),1,0))</f>
        <v>1</v>
      </c>
      <c r="AO63" s="481">
        <f t="shared" ref="AO63" si="111">+IF(AND(Q63="Detectivo",$AM63="Fuerte"),2,IF(AND(Q63="Detectivo",$AM63="Moderado"),1,IF(AND(Q63="Preventivo",$AM63="Fuerte"),1,0)))</f>
        <v>0</v>
      </c>
      <c r="AP63" s="442">
        <f t="shared" ref="AP63" si="112">+K63-AN63</f>
        <v>1</v>
      </c>
      <c r="AQ63" s="442">
        <f t="shared" ref="AQ63" si="113">+M63-AO63</f>
        <v>4</v>
      </c>
      <c r="AR63" s="488" t="str">
        <f>+VLOOKUP(MIN(AP63),Listados!$J$18:$K$24,2,TRUE)</f>
        <v>Rara Vez</v>
      </c>
      <c r="AS63" s="488" t="str">
        <f>+VLOOKUP(MIN(AQ63),Listados!$J$26:$K$32,2,TRUE)</f>
        <v>Mayor</v>
      </c>
      <c r="AT63" s="488" t="str">
        <f>IF(AND(AR63&lt;&gt;"",AS63&lt;&gt;""),VLOOKUP(AR63&amp;AS63,Listados!$M$3:$N$27,2,FALSE),"")</f>
        <v>Alto</v>
      </c>
      <c r="AU63" s="488" t="str">
        <f>+VLOOKUP(AT63,Listados!$P$3:$Q$6,2,FALSE)</f>
        <v>Reducir el riesgo</v>
      </c>
      <c r="AV63" s="134" t="s">
        <v>253</v>
      </c>
      <c r="AW63" s="134" t="s">
        <v>254</v>
      </c>
      <c r="AX63" s="136">
        <v>45658</v>
      </c>
      <c r="AY63" s="137">
        <v>46022</v>
      </c>
      <c r="AZ63" s="135" t="s">
        <v>242</v>
      </c>
      <c r="BA63" s="135" t="s">
        <v>243</v>
      </c>
      <c r="BB63" s="446"/>
      <c r="BC63" s="446"/>
      <c r="BD63" s="446"/>
      <c r="BE63" s="454"/>
      <c r="BF63" s="456"/>
      <c r="BG63" s="458"/>
    </row>
    <row r="64" spans="1:59" ht="99.75">
      <c r="A64" s="484"/>
      <c r="B64" s="471"/>
      <c r="C64" s="493"/>
      <c r="D64" s="496"/>
      <c r="E64" s="471"/>
      <c r="F64" s="471"/>
      <c r="G64" s="236" t="s">
        <v>255</v>
      </c>
      <c r="H64" s="228" t="s">
        <v>67</v>
      </c>
      <c r="I64" s="236" t="s">
        <v>256</v>
      </c>
      <c r="J64" s="471"/>
      <c r="K64" s="473"/>
      <c r="L64" s="476"/>
      <c r="M64" s="473"/>
      <c r="N64" s="473"/>
      <c r="O64" s="229" t="s">
        <v>257</v>
      </c>
      <c r="P64" s="230" t="s">
        <v>258</v>
      </c>
      <c r="Q64" s="231" t="s">
        <v>80</v>
      </c>
      <c r="R64" s="232" t="s">
        <v>73</v>
      </c>
      <c r="S64" s="233">
        <f t="shared" si="16"/>
        <v>15</v>
      </c>
      <c r="T64" s="232" t="s">
        <v>73</v>
      </c>
      <c r="U64" s="233">
        <f t="shared" si="17"/>
        <v>15</v>
      </c>
      <c r="V64" s="232" t="s">
        <v>73</v>
      </c>
      <c r="W64" s="233">
        <f t="shared" si="18"/>
        <v>15</v>
      </c>
      <c r="X64" s="232" t="s">
        <v>80</v>
      </c>
      <c r="Y64" s="233">
        <f t="shared" si="19"/>
        <v>10</v>
      </c>
      <c r="Z64" s="232" t="s">
        <v>73</v>
      </c>
      <c r="AA64" s="233">
        <f t="shared" si="20"/>
        <v>15</v>
      </c>
      <c r="AB64" s="232" t="s">
        <v>73</v>
      </c>
      <c r="AC64" s="233">
        <f t="shared" si="21"/>
        <v>15</v>
      </c>
      <c r="AD64" s="232" t="s">
        <v>74</v>
      </c>
      <c r="AE64" s="233">
        <f t="shared" si="22"/>
        <v>10</v>
      </c>
      <c r="AF64" s="227">
        <f t="shared" si="23"/>
        <v>95</v>
      </c>
      <c r="AG64" s="227" t="str">
        <f t="shared" si="24"/>
        <v>Moderado</v>
      </c>
      <c r="AH64" s="234" t="s">
        <v>75</v>
      </c>
      <c r="AI64" s="227" t="str">
        <f t="shared" si="25"/>
        <v>Fuerte</v>
      </c>
      <c r="AJ64" s="227" t="str">
        <f>IFERROR(VLOOKUP((CONCATENATE(AG64,AI64)),Listados!$U$3:$V$11,2,FALSE),"")</f>
        <v>Moderado</v>
      </c>
      <c r="AK64" s="227">
        <f t="shared" si="26"/>
        <v>50</v>
      </c>
      <c r="AL64" s="500"/>
      <c r="AM64" s="472"/>
      <c r="AN64" s="472"/>
      <c r="AO64" s="472"/>
      <c r="AP64" s="423"/>
      <c r="AQ64" s="423"/>
      <c r="AR64" s="473"/>
      <c r="AS64" s="473"/>
      <c r="AT64" s="473"/>
      <c r="AU64" s="473"/>
      <c r="AV64" s="235"/>
      <c r="AW64" s="235"/>
      <c r="AX64" s="235"/>
      <c r="AY64" s="235"/>
      <c r="AZ64" s="235"/>
      <c r="BA64" s="235"/>
      <c r="BB64" s="428"/>
      <c r="BC64" s="428"/>
      <c r="BD64" s="428"/>
      <c r="BE64" s="430"/>
      <c r="BF64" s="432"/>
      <c r="BG64" s="459"/>
    </row>
    <row r="65" spans="1:59" ht="127.5">
      <c r="A65" s="484"/>
      <c r="B65" s="471"/>
      <c r="C65" s="493"/>
      <c r="D65" s="496"/>
      <c r="E65" s="471"/>
      <c r="F65" s="471"/>
      <c r="G65" s="236"/>
      <c r="H65" s="236"/>
      <c r="I65" s="236"/>
      <c r="J65" s="471"/>
      <c r="K65" s="473"/>
      <c r="L65" s="476"/>
      <c r="M65" s="473"/>
      <c r="N65" s="473"/>
      <c r="O65" s="251" t="s">
        <v>259</v>
      </c>
      <c r="P65" s="230" t="s">
        <v>249</v>
      </c>
      <c r="Q65" s="232" t="s">
        <v>80</v>
      </c>
      <c r="R65" s="232" t="s">
        <v>73</v>
      </c>
      <c r="S65" s="233">
        <f t="shared" si="16"/>
        <v>15</v>
      </c>
      <c r="T65" s="232" t="s">
        <v>73</v>
      </c>
      <c r="U65" s="233">
        <f t="shared" si="17"/>
        <v>15</v>
      </c>
      <c r="V65" s="232" t="s">
        <v>73</v>
      </c>
      <c r="W65" s="233">
        <f t="shared" si="18"/>
        <v>15</v>
      </c>
      <c r="X65" s="232" t="s">
        <v>80</v>
      </c>
      <c r="Y65" s="233">
        <f t="shared" si="19"/>
        <v>10</v>
      </c>
      <c r="Z65" s="232" t="s">
        <v>73</v>
      </c>
      <c r="AA65" s="233">
        <f t="shared" si="20"/>
        <v>15</v>
      </c>
      <c r="AB65" s="232" t="s">
        <v>73</v>
      </c>
      <c r="AC65" s="233">
        <f t="shared" si="21"/>
        <v>15</v>
      </c>
      <c r="AD65" s="232" t="s">
        <v>74</v>
      </c>
      <c r="AE65" s="233">
        <f t="shared" si="22"/>
        <v>10</v>
      </c>
      <c r="AF65" s="227">
        <f t="shared" si="23"/>
        <v>95</v>
      </c>
      <c r="AG65" s="227" t="str">
        <f t="shared" si="24"/>
        <v>Moderado</v>
      </c>
      <c r="AH65" s="234" t="s">
        <v>75</v>
      </c>
      <c r="AI65" s="227" t="str">
        <f t="shared" si="25"/>
        <v>Fuerte</v>
      </c>
      <c r="AJ65" s="227" t="str">
        <f>IFERROR(VLOOKUP((CONCATENATE(AG65,AI65)),Listados!$U$3:$V$11,2,FALSE),"")</f>
        <v>Moderado</v>
      </c>
      <c r="AK65" s="227">
        <f t="shared" si="26"/>
        <v>50</v>
      </c>
      <c r="AL65" s="500"/>
      <c r="AM65" s="472"/>
      <c r="AN65" s="472"/>
      <c r="AO65" s="472"/>
      <c r="AP65" s="423"/>
      <c r="AQ65" s="423"/>
      <c r="AR65" s="473"/>
      <c r="AS65" s="473"/>
      <c r="AT65" s="473"/>
      <c r="AU65" s="473"/>
      <c r="AV65" s="235"/>
      <c r="AW65" s="235"/>
      <c r="AX65" s="238"/>
      <c r="AY65" s="238"/>
      <c r="AZ65" s="235"/>
      <c r="BA65" s="235"/>
      <c r="BB65" s="428"/>
      <c r="BC65" s="428"/>
      <c r="BD65" s="428"/>
      <c r="BE65" s="430"/>
      <c r="BF65" s="432"/>
      <c r="BG65" s="459"/>
    </row>
    <row r="66" spans="1:59" ht="45" customHeight="1" thickBot="1">
      <c r="A66" s="485"/>
      <c r="B66" s="480"/>
      <c r="C66" s="494"/>
      <c r="D66" s="497"/>
      <c r="E66" s="480"/>
      <c r="F66" s="480"/>
      <c r="G66" s="122"/>
      <c r="H66" s="122"/>
      <c r="I66" s="122"/>
      <c r="J66" s="480"/>
      <c r="K66" s="489"/>
      <c r="L66" s="491"/>
      <c r="M66" s="489"/>
      <c r="N66" s="489"/>
      <c r="O66" s="123"/>
      <c r="P66" s="124"/>
      <c r="Q66" s="139"/>
      <c r="R66" s="114"/>
      <c r="S66" s="113" t="str">
        <f t="shared" si="16"/>
        <v>0</v>
      </c>
      <c r="T66" s="114"/>
      <c r="U66" s="113" t="str">
        <f t="shared" si="17"/>
        <v>0</v>
      </c>
      <c r="V66" s="114"/>
      <c r="W66" s="113" t="str">
        <f t="shared" si="18"/>
        <v>0</v>
      </c>
      <c r="X66" s="114"/>
      <c r="Y66" s="113" t="str">
        <f t="shared" si="19"/>
        <v>0</v>
      </c>
      <c r="Z66" s="114"/>
      <c r="AA66" s="113" t="str">
        <f t="shared" si="20"/>
        <v>0</v>
      </c>
      <c r="AB66" s="114"/>
      <c r="AC66" s="113" t="str">
        <f t="shared" si="21"/>
        <v>0</v>
      </c>
      <c r="AD66" s="114"/>
      <c r="AE66" s="113" t="str">
        <f t="shared" si="22"/>
        <v>0</v>
      </c>
      <c r="AF66" s="116" t="str">
        <f t="shared" si="23"/>
        <v/>
      </c>
      <c r="AG66" s="116" t="str">
        <f t="shared" si="24"/>
        <v/>
      </c>
      <c r="AH66" s="125"/>
      <c r="AI66" s="116" t="str">
        <f t="shared" si="25"/>
        <v/>
      </c>
      <c r="AJ66" s="116" t="str">
        <f>IFERROR(VLOOKUP((CONCATENATE(AG66,AI66)),Listados!$U$3:$V$11,2,FALSE),"")</f>
        <v/>
      </c>
      <c r="AK66" s="116" t="str">
        <f t="shared" si="26"/>
        <v/>
      </c>
      <c r="AL66" s="501"/>
      <c r="AM66" s="482"/>
      <c r="AN66" s="482"/>
      <c r="AO66" s="482"/>
      <c r="AP66" s="523"/>
      <c r="AQ66" s="523"/>
      <c r="AR66" s="489"/>
      <c r="AS66" s="489"/>
      <c r="AT66" s="489"/>
      <c r="AU66" s="489"/>
      <c r="AV66" s="117"/>
      <c r="AW66" s="117"/>
      <c r="AX66" s="118"/>
      <c r="AY66" s="118"/>
      <c r="AZ66" s="117"/>
      <c r="BA66" s="117"/>
      <c r="BB66" s="447"/>
      <c r="BC66" s="447"/>
      <c r="BD66" s="447"/>
      <c r="BE66" s="455"/>
      <c r="BF66" s="457"/>
      <c r="BG66" s="460"/>
    </row>
    <row r="67" spans="1:59" ht="195">
      <c r="A67" s="483">
        <v>15</v>
      </c>
      <c r="B67" s="479" t="s">
        <v>233</v>
      </c>
      <c r="C67" s="492" t="s">
        <v>234</v>
      </c>
      <c r="D67" s="495" t="s">
        <v>260</v>
      </c>
      <c r="E67" s="479" t="s">
        <v>218</v>
      </c>
      <c r="F67" s="479" t="s">
        <v>236</v>
      </c>
      <c r="G67" s="102" t="s">
        <v>261</v>
      </c>
      <c r="H67" s="101" t="s">
        <v>67</v>
      </c>
      <c r="I67" s="102" t="s">
        <v>262</v>
      </c>
      <c r="J67" s="479" t="s">
        <v>143</v>
      </c>
      <c r="K67" s="488">
        <f>+VLOOKUP(J67,Listados!$K$8:$L$12,2,0)</f>
        <v>2</v>
      </c>
      <c r="L67" s="490" t="s">
        <v>86</v>
      </c>
      <c r="M67" s="488">
        <f>+VLOOKUP(L67,Listados!$K$13:$L$17,2,0)</f>
        <v>3</v>
      </c>
      <c r="N67" s="488" t="str">
        <f>IF(AND(J67&lt;&gt;"",L67&lt;&gt;""),VLOOKUP(J67&amp;L67,Listados!$M$3:$N$27,2,FALSE),"")</f>
        <v>Moderado</v>
      </c>
      <c r="O67" s="102" t="s">
        <v>263</v>
      </c>
      <c r="P67" s="119" t="s">
        <v>261</v>
      </c>
      <c r="Q67" s="145" t="s">
        <v>72</v>
      </c>
      <c r="R67" s="104" t="s">
        <v>73</v>
      </c>
      <c r="S67" s="103">
        <f t="shared" si="16"/>
        <v>15</v>
      </c>
      <c r="T67" s="104" t="s">
        <v>73</v>
      </c>
      <c r="U67" s="103">
        <f t="shared" si="17"/>
        <v>15</v>
      </c>
      <c r="V67" s="104" t="s">
        <v>73</v>
      </c>
      <c r="W67" s="103">
        <f t="shared" si="18"/>
        <v>15</v>
      </c>
      <c r="X67" s="104" t="s">
        <v>72</v>
      </c>
      <c r="Y67" s="103">
        <f t="shared" si="19"/>
        <v>15</v>
      </c>
      <c r="Z67" s="104" t="s">
        <v>73</v>
      </c>
      <c r="AA67" s="103">
        <f t="shared" si="20"/>
        <v>15</v>
      </c>
      <c r="AB67" s="104" t="s">
        <v>73</v>
      </c>
      <c r="AC67" s="103">
        <f t="shared" si="21"/>
        <v>15</v>
      </c>
      <c r="AD67" s="104" t="s">
        <v>74</v>
      </c>
      <c r="AE67" s="103">
        <f t="shared" si="22"/>
        <v>10</v>
      </c>
      <c r="AF67" s="106">
        <f t="shared" si="23"/>
        <v>100</v>
      </c>
      <c r="AG67" s="106" t="str">
        <f t="shared" si="24"/>
        <v>Fuerte</v>
      </c>
      <c r="AH67" s="121" t="s">
        <v>75</v>
      </c>
      <c r="AI67" s="106" t="str">
        <f t="shared" si="25"/>
        <v>Fuerte</v>
      </c>
      <c r="AJ67" s="106" t="str">
        <f>IFERROR(VLOOKUP((CONCATENATE(AG67,AI67)),Listados!$U$3:$V$11,2,FALSE),"")</f>
        <v>Fuerte</v>
      </c>
      <c r="AK67" s="106">
        <f t="shared" si="26"/>
        <v>100</v>
      </c>
      <c r="AL67" s="481">
        <f t="shared" ref="AL67" si="114">AVERAGE(AK67:AK70)</f>
        <v>100</v>
      </c>
      <c r="AM67" s="481" t="str">
        <f t="shared" ref="AM67" si="115">IF(AL67&lt;=50,"Débil",IF(AL67&lt;=99,"Moderado",IF(AL67=100,"fuerte","")))</f>
        <v>fuerte</v>
      </c>
      <c r="AN67" s="481">
        <f t="shared" ref="AN67" si="116">+IF(AND(Q67="Preventivo",AM67="Fuerte"),2,IF(AND(Q67="Preventivo",AM67="Moderado"),1,0))</f>
        <v>2</v>
      </c>
      <c r="AO67" s="481">
        <f t="shared" ref="AO67" si="117">+IF(AND(Q67="Detectivo",$AM67="Fuerte"),2,IF(AND(Q67="Detectivo",$AM67="Moderado"),1,IF(AND(Q67="Preventivo",$AM67="Fuerte"),1,0)))</f>
        <v>1</v>
      </c>
      <c r="AP67" s="442">
        <f t="shared" ref="AP67" si="118">+K67-AN67</f>
        <v>0</v>
      </c>
      <c r="AQ67" s="442">
        <f t="shared" ref="AQ67" si="119">+M67-AO67</f>
        <v>2</v>
      </c>
      <c r="AR67" s="488" t="str">
        <f>+VLOOKUP(MIN(AP67),Listados!$J$18:$K$24,2,TRUE)</f>
        <v>Rara Vez</v>
      </c>
      <c r="AS67" s="488" t="str">
        <f>+VLOOKUP(MIN(AQ67),Listados!$J$26:$K$32,2,TRUE)</f>
        <v>Menor</v>
      </c>
      <c r="AT67" s="488" t="str">
        <f>IF(AND(AR67&lt;&gt;"",AS67&lt;&gt;""),VLOOKUP(AR67&amp;AS67,Listados!$M$3:$N$27,2,FALSE),"")</f>
        <v>Bajo</v>
      </c>
      <c r="AU67" s="488" t="str">
        <f>+VLOOKUP(AT67,Listados!$P$3:$Q$6,2,FALSE)</f>
        <v>Asumir el riesgo</v>
      </c>
      <c r="AV67" s="134" t="s">
        <v>264</v>
      </c>
      <c r="AW67" s="134" t="s">
        <v>265</v>
      </c>
      <c r="AX67" s="136">
        <v>45658</v>
      </c>
      <c r="AY67" s="137">
        <v>46022</v>
      </c>
      <c r="AZ67" s="135" t="s">
        <v>242</v>
      </c>
      <c r="BA67" s="135" t="s">
        <v>243</v>
      </c>
      <c r="BB67" s="446"/>
      <c r="BC67" s="446"/>
      <c r="BD67" s="446"/>
      <c r="BE67" s="454"/>
      <c r="BF67" s="456"/>
      <c r="BG67" s="458"/>
    </row>
    <row r="68" spans="1:59" ht="66" customHeight="1">
      <c r="A68" s="484"/>
      <c r="B68" s="471"/>
      <c r="C68" s="493"/>
      <c r="D68" s="496"/>
      <c r="E68" s="471"/>
      <c r="F68" s="471"/>
      <c r="G68" s="236"/>
      <c r="H68" s="96"/>
      <c r="I68" s="236"/>
      <c r="J68" s="471"/>
      <c r="K68" s="473"/>
      <c r="L68" s="476"/>
      <c r="M68" s="473"/>
      <c r="N68" s="473"/>
      <c r="O68" s="256"/>
      <c r="P68" s="230"/>
      <c r="Q68" s="250"/>
      <c r="R68" s="232"/>
      <c r="S68" s="233" t="str">
        <f t="shared" si="16"/>
        <v>0</v>
      </c>
      <c r="T68" s="232"/>
      <c r="U68" s="233" t="str">
        <f t="shared" si="17"/>
        <v>0</v>
      </c>
      <c r="V68" s="232"/>
      <c r="W68" s="233" t="str">
        <f t="shared" si="18"/>
        <v>0</v>
      </c>
      <c r="X68" s="232"/>
      <c r="Y68" s="233" t="str">
        <f t="shared" si="19"/>
        <v>0</v>
      </c>
      <c r="Z68" s="232"/>
      <c r="AA68" s="233" t="str">
        <f t="shared" si="20"/>
        <v>0</v>
      </c>
      <c r="AB68" s="232"/>
      <c r="AC68" s="233" t="str">
        <f t="shared" si="21"/>
        <v>0</v>
      </c>
      <c r="AD68" s="232"/>
      <c r="AE68" s="233" t="str">
        <f t="shared" si="22"/>
        <v>0</v>
      </c>
      <c r="AF68" s="227" t="str">
        <f t="shared" si="23"/>
        <v/>
      </c>
      <c r="AG68" s="227" t="str">
        <f t="shared" si="24"/>
        <v/>
      </c>
      <c r="AH68" s="234"/>
      <c r="AI68" s="227" t="str">
        <f t="shared" si="25"/>
        <v/>
      </c>
      <c r="AJ68" s="227" t="str">
        <f>IFERROR(VLOOKUP((CONCATENATE(AG68,AI68)),Listados!$U$3:$V$11,2,FALSE),"")</f>
        <v/>
      </c>
      <c r="AK68" s="227" t="str">
        <f t="shared" si="26"/>
        <v/>
      </c>
      <c r="AL68" s="472"/>
      <c r="AM68" s="472"/>
      <c r="AN68" s="472"/>
      <c r="AO68" s="472"/>
      <c r="AP68" s="423"/>
      <c r="AQ68" s="423"/>
      <c r="AR68" s="473"/>
      <c r="AS68" s="473"/>
      <c r="AT68" s="473"/>
      <c r="AU68" s="473"/>
      <c r="AV68" s="235"/>
      <c r="AW68" s="235"/>
      <c r="AX68" s="235"/>
      <c r="AY68" s="235"/>
      <c r="AZ68" s="235"/>
      <c r="BA68" s="235"/>
      <c r="BB68" s="428"/>
      <c r="BC68" s="428"/>
      <c r="BD68" s="428"/>
      <c r="BE68" s="430"/>
      <c r="BF68" s="432"/>
      <c r="BG68" s="459"/>
    </row>
    <row r="69" spans="1:59" ht="43.5" customHeight="1">
      <c r="A69" s="484"/>
      <c r="B69" s="471"/>
      <c r="C69" s="493"/>
      <c r="D69" s="496"/>
      <c r="E69" s="471"/>
      <c r="F69" s="471"/>
      <c r="G69" s="236"/>
      <c r="H69" s="96"/>
      <c r="I69" s="236"/>
      <c r="J69" s="471"/>
      <c r="K69" s="473"/>
      <c r="L69" s="476"/>
      <c r="M69" s="473"/>
      <c r="N69" s="473"/>
      <c r="O69" s="247"/>
      <c r="P69" s="237"/>
      <c r="Q69" s="248"/>
      <c r="R69" s="232"/>
      <c r="S69" s="233" t="str">
        <f t="shared" si="16"/>
        <v>0</v>
      </c>
      <c r="T69" s="232"/>
      <c r="U69" s="233" t="str">
        <f t="shared" si="17"/>
        <v>0</v>
      </c>
      <c r="V69" s="232"/>
      <c r="W69" s="233" t="str">
        <f t="shared" si="18"/>
        <v>0</v>
      </c>
      <c r="X69" s="232"/>
      <c r="Y69" s="233" t="str">
        <f t="shared" si="19"/>
        <v>0</v>
      </c>
      <c r="Z69" s="232"/>
      <c r="AA69" s="233" t="str">
        <f t="shared" si="20"/>
        <v>0</v>
      </c>
      <c r="AB69" s="232"/>
      <c r="AC69" s="233" t="str">
        <f t="shared" si="21"/>
        <v>0</v>
      </c>
      <c r="AD69" s="232"/>
      <c r="AE69" s="233" t="str">
        <f t="shared" si="22"/>
        <v>0</v>
      </c>
      <c r="AF69" s="227" t="str">
        <f t="shared" si="23"/>
        <v/>
      </c>
      <c r="AG69" s="227" t="str">
        <f t="shared" si="24"/>
        <v/>
      </c>
      <c r="AH69" s="234"/>
      <c r="AI69" s="227" t="str">
        <f t="shared" si="25"/>
        <v/>
      </c>
      <c r="AJ69" s="227" t="str">
        <f>IFERROR(VLOOKUP((CONCATENATE(AG69,AI69)),Listados!$U$3:$V$11,2,FALSE),"")</f>
        <v/>
      </c>
      <c r="AK69" s="227" t="str">
        <f t="shared" si="26"/>
        <v/>
      </c>
      <c r="AL69" s="472"/>
      <c r="AM69" s="472"/>
      <c r="AN69" s="472"/>
      <c r="AO69" s="472"/>
      <c r="AP69" s="423"/>
      <c r="AQ69" s="423"/>
      <c r="AR69" s="473"/>
      <c r="AS69" s="473"/>
      <c r="AT69" s="473"/>
      <c r="AU69" s="473"/>
      <c r="AV69" s="235"/>
      <c r="AW69" s="235"/>
      <c r="AX69" s="238"/>
      <c r="AY69" s="238"/>
      <c r="AZ69" s="235"/>
      <c r="BA69" s="235"/>
      <c r="BB69" s="428"/>
      <c r="BC69" s="428"/>
      <c r="BD69" s="428"/>
      <c r="BE69" s="430"/>
      <c r="BF69" s="432"/>
      <c r="BG69" s="459"/>
    </row>
    <row r="70" spans="1:59" ht="52.5" customHeight="1" thickBot="1">
      <c r="A70" s="485"/>
      <c r="B70" s="480"/>
      <c r="C70" s="494"/>
      <c r="D70" s="497"/>
      <c r="E70" s="480"/>
      <c r="F70" s="480"/>
      <c r="G70" s="122"/>
      <c r="H70" s="111"/>
      <c r="I70" s="122"/>
      <c r="J70" s="480"/>
      <c r="K70" s="489"/>
      <c r="L70" s="491"/>
      <c r="M70" s="489"/>
      <c r="N70" s="489"/>
      <c r="O70" s="123"/>
      <c r="P70" s="124"/>
      <c r="Q70" s="139"/>
      <c r="R70" s="114"/>
      <c r="S70" s="113" t="str">
        <f t="shared" si="16"/>
        <v>0</v>
      </c>
      <c r="T70" s="114"/>
      <c r="U70" s="113" t="str">
        <f t="shared" si="17"/>
        <v>0</v>
      </c>
      <c r="V70" s="114"/>
      <c r="W70" s="113" t="str">
        <f t="shared" si="18"/>
        <v>0</v>
      </c>
      <c r="X70" s="114"/>
      <c r="Y70" s="113" t="str">
        <f t="shared" si="19"/>
        <v>0</v>
      </c>
      <c r="Z70" s="114"/>
      <c r="AA70" s="113" t="str">
        <f t="shared" si="20"/>
        <v>0</v>
      </c>
      <c r="AB70" s="114"/>
      <c r="AC70" s="113" t="str">
        <f t="shared" si="21"/>
        <v>0</v>
      </c>
      <c r="AD70" s="114"/>
      <c r="AE70" s="113" t="str">
        <f t="shared" si="22"/>
        <v>0</v>
      </c>
      <c r="AF70" s="116" t="str">
        <f t="shared" si="23"/>
        <v/>
      </c>
      <c r="AG70" s="116" t="str">
        <f t="shared" si="24"/>
        <v/>
      </c>
      <c r="AH70" s="125"/>
      <c r="AI70" s="116" t="str">
        <f t="shared" si="25"/>
        <v/>
      </c>
      <c r="AJ70" s="116" t="str">
        <f>IFERROR(VLOOKUP((CONCATENATE(AG70,AI70)),Listados!$U$3:$V$11,2,FALSE),"")</f>
        <v/>
      </c>
      <c r="AK70" s="116" t="str">
        <f t="shared" si="26"/>
        <v/>
      </c>
      <c r="AL70" s="482"/>
      <c r="AM70" s="482"/>
      <c r="AN70" s="482"/>
      <c r="AO70" s="482"/>
      <c r="AP70" s="523"/>
      <c r="AQ70" s="523"/>
      <c r="AR70" s="489"/>
      <c r="AS70" s="489"/>
      <c r="AT70" s="489"/>
      <c r="AU70" s="489"/>
      <c r="AV70" s="117"/>
      <c r="AW70" s="117"/>
      <c r="AX70" s="118"/>
      <c r="AY70" s="118"/>
      <c r="AZ70" s="117"/>
      <c r="BA70" s="117"/>
      <c r="BB70" s="447"/>
      <c r="BC70" s="447"/>
      <c r="BD70" s="447"/>
      <c r="BE70" s="455"/>
      <c r="BF70" s="457"/>
      <c r="BG70" s="460"/>
    </row>
    <row r="71" spans="1:59" ht="90">
      <c r="A71" s="483">
        <v>16</v>
      </c>
      <c r="B71" s="479" t="s">
        <v>266</v>
      </c>
      <c r="C71" s="492" t="s">
        <v>267</v>
      </c>
      <c r="D71" s="495" t="s">
        <v>268</v>
      </c>
      <c r="E71" s="479" t="s">
        <v>177</v>
      </c>
      <c r="F71" s="495" t="s">
        <v>65</v>
      </c>
      <c r="G71" s="143" t="s">
        <v>269</v>
      </c>
      <c r="H71" s="101" t="s">
        <v>67</v>
      </c>
      <c r="I71" s="102" t="s">
        <v>270</v>
      </c>
      <c r="J71" s="479" t="s">
        <v>271</v>
      </c>
      <c r="K71" s="488">
        <f>+VLOOKUP(J71,Listados!$K$8:$L$12,2,0)</f>
        <v>1</v>
      </c>
      <c r="L71" s="490" t="s">
        <v>86</v>
      </c>
      <c r="M71" s="488">
        <f>+VLOOKUP(L71,Listados!$K$13:$L$17,2,0)</f>
        <v>3</v>
      </c>
      <c r="N71" s="488" t="str">
        <f>IF(AND(J71&lt;&gt;"",L71&lt;&gt;""),VLOOKUP(J71&amp;L71,Listados!$M$3:$N$27,2,FALSE),"")</f>
        <v>Moderado</v>
      </c>
      <c r="O71" s="102" t="s">
        <v>272</v>
      </c>
      <c r="P71" s="119" t="s">
        <v>269</v>
      </c>
      <c r="Q71" s="120" t="s">
        <v>72</v>
      </c>
      <c r="R71" s="104" t="s">
        <v>73</v>
      </c>
      <c r="S71" s="103">
        <f t="shared" si="16"/>
        <v>15</v>
      </c>
      <c r="T71" s="104" t="s">
        <v>73</v>
      </c>
      <c r="U71" s="103">
        <f t="shared" si="17"/>
        <v>15</v>
      </c>
      <c r="V71" s="104" t="s">
        <v>73</v>
      </c>
      <c r="W71" s="103">
        <f t="shared" si="18"/>
        <v>15</v>
      </c>
      <c r="X71" s="104" t="s">
        <v>72</v>
      </c>
      <c r="Y71" s="103">
        <f t="shared" si="19"/>
        <v>15</v>
      </c>
      <c r="Z71" s="104" t="s">
        <v>73</v>
      </c>
      <c r="AA71" s="103">
        <f t="shared" si="20"/>
        <v>15</v>
      </c>
      <c r="AB71" s="104" t="s">
        <v>73</v>
      </c>
      <c r="AC71" s="103">
        <f t="shared" si="21"/>
        <v>15</v>
      </c>
      <c r="AD71" s="104" t="s">
        <v>74</v>
      </c>
      <c r="AE71" s="103">
        <f t="shared" si="22"/>
        <v>10</v>
      </c>
      <c r="AF71" s="106">
        <f t="shared" si="23"/>
        <v>100</v>
      </c>
      <c r="AG71" s="106" t="str">
        <f t="shared" si="24"/>
        <v>Fuerte</v>
      </c>
      <c r="AH71" s="121" t="s">
        <v>75</v>
      </c>
      <c r="AI71" s="106" t="str">
        <f t="shared" si="25"/>
        <v>Fuerte</v>
      </c>
      <c r="AJ71" s="106" t="str">
        <f>IFERROR(VLOOKUP((CONCATENATE(AG71,AI71)),Listados!$U$3:$V$11,2,FALSE),"")</f>
        <v>Fuerte</v>
      </c>
      <c r="AK71" s="106">
        <f t="shared" si="26"/>
        <v>100</v>
      </c>
      <c r="AL71" s="481">
        <f t="shared" ref="AL71" si="120">AVERAGE(AK71:AK74)</f>
        <v>100</v>
      </c>
      <c r="AM71" s="481" t="str">
        <f t="shared" ref="AM71" si="121">IF(AL71&lt;=50,"Débil",IF(AL71&lt;=99,"Moderado",IF(AL71=100,"fuerte","")))</f>
        <v>fuerte</v>
      </c>
      <c r="AN71" s="481">
        <f t="shared" ref="AN71" si="122">+IF(AND(Q71="Preventivo",AM71="Fuerte"),2,IF(AND(Q71="Preventivo",AM71="Moderado"),1,0))</f>
        <v>2</v>
      </c>
      <c r="AO71" s="481">
        <f t="shared" ref="AO71" si="123">+IF(AND(Q71="Detectivo",$AM71="Fuerte"),2,IF(AND(Q71="Detectivo",$AM71="Moderado"),1,IF(AND(Q71="Preventivo",$AM71="Fuerte"),1,0)))</f>
        <v>1</v>
      </c>
      <c r="AP71" s="442">
        <f t="shared" ref="AP71" si="124">+K71-AN71</f>
        <v>-1</v>
      </c>
      <c r="AQ71" s="442">
        <f t="shared" ref="AQ71" si="125">+M71-AO71</f>
        <v>2</v>
      </c>
      <c r="AR71" s="488" t="str">
        <f>+VLOOKUP(MIN(AP71),Listados!$J$18:$K$24,2,TRUE)</f>
        <v>Rara Vez</v>
      </c>
      <c r="AS71" s="488" t="str">
        <f>+VLOOKUP(MIN(AQ71),Listados!$J$26:$K$32,2,TRUE)</f>
        <v>Menor</v>
      </c>
      <c r="AT71" s="488" t="str">
        <f>IF(AND(AR71&lt;&gt;"",AS71&lt;&gt;""),VLOOKUP(AR71&amp;AS71,Listados!$M$3:$N$27,2,FALSE),"")</f>
        <v>Bajo</v>
      </c>
      <c r="AU71" s="488" t="str">
        <f>+VLOOKUP(AT71,Listados!$P$3:$Q$6,2,FALSE)</f>
        <v>Asumir el riesgo</v>
      </c>
      <c r="AV71" s="134" t="s">
        <v>273</v>
      </c>
      <c r="AW71" s="135" t="s">
        <v>274</v>
      </c>
      <c r="AX71" s="136">
        <v>45658</v>
      </c>
      <c r="AY71" s="136">
        <v>46022</v>
      </c>
      <c r="AZ71" s="134" t="s">
        <v>275</v>
      </c>
      <c r="BA71" s="134" t="s">
        <v>276</v>
      </c>
      <c r="BB71" s="448" t="s">
        <v>277</v>
      </c>
      <c r="BC71" s="446"/>
      <c r="BD71" s="446"/>
      <c r="BE71" s="454"/>
      <c r="BF71" s="456"/>
      <c r="BG71" s="458"/>
    </row>
    <row r="72" spans="1:59" ht="71.25">
      <c r="A72" s="484"/>
      <c r="B72" s="471"/>
      <c r="C72" s="493"/>
      <c r="D72" s="496"/>
      <c r="E72" s="471"/>
      <c r="F72" s="496"/>
      <c r="G72" s="236" t="s">
        <v>278</v>
      </c>
      <c r="H72" s="228" t="s">
        <v>67</v>
      </c>
      <c r="I72" s="229" t="s">
        <v>270</v>
      </c>
      <c r="J72" s="471"/>
      <c r="K72" s="473"/>
      <c r="L72" s="476"/>
      <c r="M72" s="473"/>
      <c r="N72" s="473"/>
      <c r="O72" s="229" t="s">
        <v>279</v>
      </c>
      <c r="P72" s="82" t="s">
        <v>278</v>
      </c>
      <c r="Q72" s="231" t="s">
        <v>80</v>
      </c>
      <c r="R72" s="232" t="s">
        <v>73</v>
      </c>
      <c r="S72" s="233">
        <f t="shared" si="16"/>
        <v>15</v>
      </c>
      <c r="T72" s="232" t="s">
        <v>73</v>
      </c>
      <c r="U72" s="233">
        <f t="shared" si="17"/>
        <v>15</v>
      </c>
      <c r="V72" s="232" t="s">
        <v>73</v>
      </c>
      <c r="W72" s="233">
        <f t="shared" si="18"/>
        <v>15</v>
      </c>
      <c r="X72" s="232" t="s">
        <v>72</v>
      </c>
      <c r="Y72" s="233">
        <f t="shared" si="19"/>
        <v>15</v>
      </c>
      <c r="Z72" s="232" t="s">
        <v>73</v>
      </c>
      <c r="AA72" s="233">
        <f t="shared" si="20"/>
        <v>15</v>
      </c>
      <c r="AB72" s="232" t="s">
        <v>73</v>
      </c>
      <c r="AC72" s="233">
        <f t="shared" si="21"/>
        <v>15</v>
      </c>
      <c r="AD72" s="232" t="s">
        <v>74</v>
      </c>
      <c r="AE72" s="233">
        <f t="shared" si="22"/>
        <v>10</v>
      </c>
      <c r="AF72" s="227">
        <f t="shared" si="23"/>
        <v>100</v>
      </c>
      <c r="AG72" s="227" t="str">
        <f t="shared" si="24"/>
        <v>Fuerte</v>
      </c>
      <c r="AH72" s="234" t="s">
        <v>75</v>
      </c>
      <c r="AI72" s="227" t="str">
        <f t="shared" si="25"/>
        <v>Fuerte</v>
      </c>
      <c r="AJ72" s="227" t="str">
        <f>IFERROR(VLOOKUP((CONCATENATE(AG72,AI72)),Listados!$U$3:$V$11,2,FALSE),"")</f>
        <v>Fuerte</v>
      </c>
      <c r="AK72" s="227">
        <f t="shared" si="26"/>
        <v>100</v>
      </c>
      <c r="AL72" s="472"/>
      <c r="AM72" s="472"/>
      <c r="AN72" s="472"/>
      <c r="AO72" s="472"/>
      <c r="AP72" s="423"/>
      <c r="AQ72" s="423"/>
      <c r="AR72" s="473"/>
      <c r="AS72" s="473"/>
      <c r="AT72" s="473"/>
      <c r="AU72" s="473"/>
      <c r="AV72" s="235"/>
      <c r="AW72" s="235"/>
      <c r="AX72" s="235"/>
      <c r="AY72" s="235"/>
      <c r="AZ72" s="235"/>
      <c r="BA72" s="235"/>
      <c r="BB72" s="449"/>
      <c r="BC72" s="428"/>
      <c r="BD72" s="428"/>
      <c r="BE72" s="430"/>
      <c r="BF72" s="432"/>
      <c r="BG72" s="459"/>
    </row>
    <row r="73" spans="1:59" ht="57">
      <c r="A73" s="484"/>
      <c r="B73" s="471"/>
      <c r="C73" s="493"/>
      <c r="D73" s="496"/>
      <c r="E73" s="471"/>
      <c r="F73" s="496"/>
      <c r="G73" s="236" t="s">
        <v>280</v>
      </c>
      <c r="H73" s="228" t="s">
        <v>67</v>
      </c>
      <c r="I73" s="229" t="s">
        <v>270</v>
      </c>
      <c r="J73" s="471"/>
      <c r="K73" s="473"/>
      <c r="L73" s="476"/>
      <c r="M73" s="473"/>
      <c r="N73" s="473"/>
      <c r="O73" s="247"/>
      <c r="P73" s="82"/>
      <c r="Q73" s="248"/>
      <c r="R73" s="232"/>
      <c r="S73" s="233" t="str">
        <f t="shared" si="16"/>
        <v>0</v>
      </c>
      <c r="T73" s="232"/>
      <c r="U73" s="233" t="str">
        <f t="shared" si="17"/>
        <v>0</v>
      </c>
      <c r="V73" s="232"/>
      <c r="W73" s="233" t="str">
        <f t="shared" si="18"/>
        <v>0</v>
      </c>
      <c r="X73" s="232"/>
      <c r="Y73" s="233" t="str">
        <f t="shared" si="19"/>
        <v>0</v>
      </c>
      <c r="Z73" s="232"/>
      <c r="AA73" s="233" t="str">
        <f t="shared" si="20"/>
        <v>0</v>
      </c>
      <c r="AB73" s="232"/>
      <c r="AC73" s="233" t="str">
        <f t="shared" si="21"/>
        <v>0</v>
      </c>
      <c r="AD73" s="232"/>
      <c r="AE73" s="233" t="str">
        <f t="shared" si="22"/>
        <v>0</v>
      </c>
      <c r="AF73" s="227" t="str">
        <f t="shared" si="23"/>
        <v/>
      </c>
      <c r="AG73" s="227" t="str">
        <f t="shared" si="24"/>
        <v/>
      </c>
      <c r="AH73" s="234"/>
      <c r="AI73" s="227" t="str">
        <f t="shared" si="25"/>
        <v/>
      </c>
      <c r="AJ73" s="227" t="str">
        <f>IFERROR(VLOOKUP((CONCATENATE(AG73,AI73)),Listados!$U$3:$V$11,2,FALSE),"")</f>
        <v/>
      </c>
      <c r="AK73" s="227" t="str">
        <f t="shared" si="26"/>
        <v/>
      </c>
      <c r="AL73" s="472"/>
      <c r="AM73" s="472"/>
      <c r="AN73" s="472"/>
      <c r="AO73" s="472"/>
      <c r="AP73" s="423"/>
      <c r="AQ73" s="423"/>
      <c r="AR73" s="473"/>
      <c r="AS73" s="473"/>
      <c r="AT73" s="473"/>
      <c r="AU73" s="473"/>
      <c r="AV73" s="235"/>
      <c r="AW73" s="235"/>
      <c r="AX73" s="238"/>
      <c r="AY73" s="238"/>
      <c r="AZ73" s="235"/>
      <c r="BA73" s="235"/>
      <c r="BB73" s="449"/>
      <c r="BC73" s="428"/>
      <c r="BD73" s="428"/>
      <c r="BE73" s="430"/>
      <c r="BF73" s="432"/>
      <c r="BG73" s="459"/>
    </row>
    <row r="74" spans="1:59" ht="55.5" customHeight="1" thickBot="1">
      <c r="A74" s="485"/>
      <c r="B74" s="480"/>
      <c r="C74" s="494"/>
      <c r="D74" s="497"/>
      <c r="E74" s="480"/>
      <c r="F74" s="497"/>
      <c r="G74" s="122"/>
      <c r="H74" s="122"/>
      <c r="I74" s="122"/>
      <c r="J74" s="480"/>
      <c r="K74" s="489"/>
      <c r="L74" s="491"/>
      <c r="M74" s="489"/>
      <c r="N74" s="489"/>
      <c r="O74" s="123"/>
      <c r="P74" s="173"/>
      <c r="Q74" s="139"/>
      <c r="R74" s="114"/>
      <c r="S74" s="113" t="str">
        <f t="shared" si="16"/>
        <v>0</v>
      </c>
      <c r="T74" s="114"/>
      <c r="U74" s="113" t="str">
        <f t="shared" si="17"/>
        <v>0</v>
      </c>
      <c r="V74" s="114"/>
      <c r="W74" s="113" t="str">
        <f t="shared" si="18"/>
        <v>0</v>
      </c>
      <c r="X74" s="114"/>
      <c r="Y74" s="113" t="str">
        <f t="shared" si="19"/>
        <v>0</v>
      </c>
      <c r="Z74" s="114"/>
      <c r="AA74" s="113" t="str">
        <f t="shared" si="20"/>
        <v>0</v>
      </c>
      <c r="AB74" s="114"/>
      <c r="AC74" s="113" t="str">
        <f t="shared" si="21"/>
        <v>0</v>
      </c>
      <c r="AD74" s="114"/>
      <c r="AE74" s="113" t="str">
        <f t="shared" si="22"/>
        <v>0</v>
      </c>
      <c r="AF74" s="116" t="str">
        <f t="shared" si="23"/>
        <v/>
      </c>
      <c r="AG74" s="116" t="str">
        <f t="shared" si="24"/>
        <v/>
      </c>
      <c r="AH74" s="125"/>
      <c r="AI74" s="116" t="str">
        <f t="shared" si="25"/>
        <v/>
      </c>
      <c r="AJ74" s="116" t="str">
        <f>IFERROR(VLOOKUP((CONCATENATE(AG74,AI74)),Listados!$U$3:$V$11,2,FALSE),"")</f>
        <v/>
      </c>
      <c r="AK74" s="116" t="str">
        <f t="shared" si="26"/>
        <v/>
      </c>
      <c r="AL74" s="482"/>
      <c r="AM74" s="482"/>
      <c r="AN74" s="482"/>
      <c r="AO74" s="482"/>
      <c r="AP74" s="523"/>
      <c r="AQ74" s="523"/>
      <c r="AR74" s="489"/>
      <c r="AS74" s="489"/>
      <c r="AT74" s="489"/>
      <c r="AU74" s="489"/>
      <c r="AV74" s="117"/>
      <c r="AW74" s="117"/>
      <c r="AX74" s="118"/>
      <c r="AY74" s="118"/>
      <c r="AZ74" s="117"/>
      <c r="BA74" s="117"/>
      <c r="BB74" s="450"/>
      <c r="BC74" s="447"/>
      <c r="BD74" s="447"/>
      <c r="BE74" s="455"/>
      <c r="BF74" s="457"/>
      <c r="BG74" s="460"/>
    </row>
    <row r="75" spans="1:59" ht="285">
      <c r="A75" s="483">
        <v>17</v>
      </c>
      <c r="B75" s="479" t="s">
        <v>266</v>
      </c>
      <c r="C75" s="492" t="s">
        <v>281</v>
      </c>
      <c r="D75" s="495" t="s">
        <v>282</v>
      </c>
      <c r="E75" s="479" t="s">
        <v>177</v>
      </c>
      <c r="F75" s="479" t="s">
        <v>236</v>
      </c>
      <c r="G75" s="102" t="s">
        <v>283</v>
      </c>
      <c r="H75" s="101" t="s">
        <v>67</v>
      </c>
      <c r="I75" s="167" t="s">
        <v>284</v>
      </c>
      <c r="J75" s="479" t="s">
        <v>85</v>
      </c>
      <c r="K75" s="488">
        <f>+VLOOKUP(J75,Listados!$K$8:$L$12,2,0)</f>
        <v>3</v>
      </c>
      <c r="L75" s="490" t="s">
        <v>86</v>
      </c>
      <c r="M75" s="488">
        <f>+VLOOKUP(L75,Listados!$K$13:$L$17,2,0)</f>
        <v>3</v>
      </c>
      <c r="N75" s="488" t="str">
        <f>IF(AND(J75&lt;&gt;"",L75&lt;&gt;""),VLOOKUP(J75&amp;L75,Listados!$M$3:$N$27,2,FALSE),"")</f>
        <v>Alto</v>
      </c>
      <c r="O75" s="144" t="s">
        <v>285</v>
      </c>
      <c r="P75" s="119" t="s">
        <v>283</v>
      </c>
      <c r="Q75" s="145" t="s">
        <v>72</v>
      </c>
      <c r="R75" s="104" t="s">
        <v>73</v>
      </c>
      <c r="S75" s="103">
        <f t="shared" si="16"/>
        <v>15</v>
      </c>
      <c r="T75" s="104" t="s">
        <v>73</v>
      </c>
      <c r="U75" s="103">
        <f t="shared" si="17"/>
        <v>15</v>
      </c>
      <c r="V75" s="104" t="s">
        <v>73</v>
      </c>
      <c r="W75" s="103">
        <f t="shared" si="18"/>
        <v>15</v>
      </c>
      <c r="X75" s="104" t="s">
        <v>72</v>
      </c>
      <c r="Y75" s="103">
        <f t="shared" si="19"/>
        <v>15</v>
      </c>
      <c r="Z75" s="104" t="s">
        <v>73</v>
      </c>
      <c r="AA75" s="103">
        <f t="shared" si="20"/>
        <v>15</v>
      </c>
      <c r="AB75" s="104" t="s">
        <v>73</v>
      </c>
      <c r="AC75" s="103">
        <f t="shared" si="21"/>
        <v>15</v>
      </c>
      <c r="AD75" s="104" t="s">
        <v>74</v>
      </c>
      <c r="AE75" s="103">
        <f t="shared" si="22"/>
        <v>10</v>
      </c>
      <c r="AF75" s="106">
        <f t="shared" si="23"/>
        <v>100</v>
      </c>
      <c r="AG75" s="106" t="str">
        <f t="shared" si="24"/>
        <v>Fuerte</v>
      </c>
      <c r="AH75" s="121" t="s">
        <v>75</v>
      </c>
      <c r="AI75" s="106" t="str">
        <f t="shared" si="25"/>
        <v>Fuerte</v>
      </c>
      <c r="AJ75" s="106" t="str">
        <f>IFERROR(VLOOKUP((CONCATENATE(AG75,AI75)),Listados!$U$3:$V$11,2,FALSE),"")</f>
        <v>Fuerte</v>
      </c>
      <c r="AK75" s="106">
        <f t="shared" si="26"/>
        <v>100</v>
      </c>
      <c r="AL75" s="481">
        <f t="shared" ref="AL75" si="126">AVERAGE(AK75:AK78)</f>
        <v>100</v>
      </c>
      <c r="AM75" s="481" t="str">
        <f t="shared" ref="AM75" si="127">IF(AL75&lt;=50,"Débil",IF(AL75&lt;=99,"Moderado",IF(AL75=100,"fuerte","")))</f>
        <v>fuerte</v>
      </c>
      <c r="AN75" s="481">
        <f t="shared" ref="AN75" si="128">+IF(AND(Q75="Preventivo",AM75="Fuerte"),2,IF(AND(Q75="Preventivo",AM75="Moderado"),1,0))</f>
        <v>2</v>
      </c>
      <c r="AO75" s="481">
        <f t="shared" ref="AO75" si="129">+IF(AND(Q75="Detectivo",$AM75="Fuerte"),2,IF(AND(Q75="Detectivo",$AM75="Moderado"),1,IF(AND(Q75="Preventivo",$AM75="Fuerte"),1,0)))</f>
        <v>1</v>
      </c>
      <c r="AP75" s="442">
        <f t="shared" ref="AP75" si="130">+K75-AN75</f>
        <v>1</v>
      </c>
      <c r="AQ75" s="442">
        <f t="shared" ref="AQ75" si="131">+M75-AO75</f>
        <v>2</v>
      </c>
      <c r="AR75" s="488" t="str">
        <f>+VLOOKUP(MIN(AP75),Listados!$J$18:$K$24,2,TRUE)</f>
        <v>Rara Vez</v>
      </c>
      <c r="AS75" s="488" t="str">
        <f>+VLOOKUP(MIN(AQ75),Listados!$J$26:$K$32,2,TRUE)</f>
        <v>Menor</v>
      </c>
      <c r="AT75" s="488" t="str">
        <f>IF(AND(AR75&lt;&gt;"",AS75&lt;&gt;""),VLOOKUP(AR75&amp;AS75,Listados!$M$3:$N$27,2,FALSE),"")</f>
        <v>Bajo</v>
      </c>
      <c r="AU75" s="488" t="str">
        <f>+VLOOKUP(AT75,Listados!$P$3:$Q$6,2,FALSE)</f>
        <v>Asumir el riesgo</v>
      </c>
      <c r="AV75" s="107" t="s">
        <v>286</v>
      </c>
      <c r="AW75" s="107"/>
      <c r="AX75" s="108"/>
      <c r="AY75" s="109"/>
      <c r="AZ75" s="107"/>
      <c r="BA75" s="107"/>
      <c r="BB75" s="191" t="s">
        <v>287</v>
      </c>
      <c r="BC75" s="446"/>
      <c r="BD75" s="446"/>
      <c r="BE75" s="454"/>
      <c r="BF75" s="456"/>
      <c r="BG75" s="458"/>
    </row>
    <row r="76" spans="1:59" ht="225">
      <c r="A76" s="484"/>
      <c r="B76" s="471"/>
      <c r="C76" s="493"/>
      <c r="D76" s="496"/>
      <c r="E76" s="471"/>
      <c r="F76" s="471"/>
      <c r="G76" s="229" t="s">
        <v>288</v>
      </c>
      <c r="H76" s="228" t="s">
        <v>67</v>
      </c>
      <c r="I76" s="242" t="s">
        <v>289</v>
      </c>
      <c r="J76" s="471"/>
      <c r="K76" s="473"/>
      <c r="L76" s="476"/>
      <c r="M76" s="473"/>
      <c r="N76" s="473"/>
      <c r="O76" s="256" t="s">
        <v>290</v>
      </c>
      <c r="P76" s="82" t="s">
        <v>288</v>
      </c>
      <c r="Q76" s="250" t="s">
        <v>72</v>
      </c>
      <c r="R76" s="232" t="s">
        <v>73</v>
      </c>
      <c r="S76" s="233">
        <f t="shared" si="16"/>
        <v>15</v>
      </c>
      <c r="T76" s="232" t="s">
        <v>73</v>
      </c>
      <c r="U76" s="233">
        <f t="shared" si="17"/>
        <v>15</v>
      </c>
      <c r="V76" s="232" t="s">
        <v>73</v>
      </c>
      <c r="W76" s="233">
        <f t="shared" si="18"/>
        <v>15</v>
      </c>
      <c r="X76" s="232" t="s">
        <v>72</v>
      </c>
      <c r="Y76" s="233">
        <f t="shared" si="19"/>
        <v>15</v>
      </c>
      <c r="Z76" s="232" t="s">
        <v>73</v>
      </c>
      <c r="AA76" s="233">
        <f t="shared" si="20"/>
        <v>15</v>
      </c>
      <c r="AB76" s="232" t="s">
        <v>73</v>
      </c>
      <c r="AC76" s="233">
        <f t="shared" si="21"/>
        <v>15</v>
      </c>
      <c r="AD76" s="232" t="s">
        <v>74</v>
      </c>
      <c r="AE76" s="233">
        <f t="shared" si="22"/>
        <v>10</v>
      </c>
      <c r="AF76" s="227">
        <f t="shared" si="23"/>
        <v>100</v>
      </c>
      <c r="AG76" s="227" t="str">
        <f t="shared" si="24"/>
        <v>Fuerte</v>
      </c>
      <c r="AH76" s="234" t="s">
        <v>75</v>
      </c>
      <c r="AI76" s="227" t="str">
        <f t="shared" si="25"/>
        <v>Fuerte</v>
      </c>
      <c r="AJ76" s="227" t="str">
        <f>IFERROR(VLOOKUP((CONCATENATE(AG76,AI76)),Listados!$U$3:$V$11,2,FALSE),"")</f>
        <v>Fuerte</v>
      </c>
      <c r="AK76" s="227">
        <f t="shared" si="26"/>
        <v>100</v>
      </c>
      <c r="AL76" s="472"/>
      <c r="AM76" s="472"/>
      <c r="AN76" s="472"/>
      <c r="AO76" s="472"/>
      <c r="AP76" s="423"/>
      <c r="AQ76" s="423"/>
      <c r="AR76" s="473"/>
      <c r="AS76" s="473"/>
      <c r="AT76" s="473"/>
      <c r="AU76" s="473"/>
      <c r="AV76" s="235"/>
      <c r="AW76" s="235"/>
      <c r="AX76" s="235"/>
      <c r="AY76" s="235"/>
      <c r="AZ76" s="235"/>
      <c r="BA76" s="235"/>
      <c r="BB76" s="257" t="s">
        <v>291</v>
      </c>
      <c r="BC76" s="428"/>
      <c r="BD76" s="428"/>
      <c r="BE76" s="430"/>
      <c r="BF76" s="432"/>
      <c r="BG76" s="459"/>
    </row>
    <row r="77" spans="1:59" ht="240">
      <c r="A77" s="484"/>
      <c r="B77" s="471"/>
      <c r="C77" s="493"/>
      <c r="D77" s="496"/>
      <c r="E77" s="471"/>
      <c r="F77" s="471"/>
      <c r="G77" s="229" t="s">
        <v>292</v>
      </c>
      <c r="H77" s="228" t="s">
        <v>67</v>
      </c>
      <c r="I77" s="242" t="s">
        <v>293</v>
      </c>
      <c r="J77" s="471"/>
      <c r="K77" s="473"/>
      <c r="L77" s="476"/>
      <c r="M77" s="473"/>
      <c r="N77" s="473"/>
      <c r="O77" s="247" t="s">
        <v>294</v>
      </c>
      <c r="P77" s="82" t="s">
        <v>292</v>
      </c>
      <c r="Q77" s="248" t="s">
        <v>72</v>
      </c>
      <c r="R77" s="232" t="s">
        <v>73</v>
      </c>
      <c r="S77" s="233">
        <f t="shared" si="16"/>
        <v>15</v>
      </c>
      <c r="T77" s="232" t="s">
        <v>73</v>
      </c>
      <c r="U77" s="233">
        <f t="shared" si="17"/>
        <v>15</v>
      </c>
      <c r="V77" s="232" t="s">
        <v>73</v>
      </c>
      <c r="W77" s="233">
        <f t="shared" si="18"/>
        <v>15</v>
      </c>
      <c r="X77" s="232" t="s">
        <v>72</v>
      </c>
      <c r="Y77" s="233">
        <f t="shared" si="19"/>
        <v>15</v>
      </c>
      <c r="Z77" s="232" t="s">
        <v>73</v>
      </c>
      <c r="AA77" s="233">
        <f t="shared" si="20"/>
        <v>15</v>
      </c>
      <c r="AB77" s="232" t="s">
        <v>73</v>
      </c>
      <c r="AC77" s="233">
        <f t="shared" si="21"/>
        <v>15</v>
      </c>
      <c r="AD77" s="232" t="s">
        <v>74</v>
      </c>
      <c r="AE77" s="233">
        <f t="shared" si="22"/>
        <v>10</v>
      </c>
      <c r="AF77" s="227">
        <f t="shared" si="23"/>
        <v>100</v>
      </c>
      <c r="AG77" s="227" t="str">
        <f t="shared" si="24"/>
        <v>Fuerte</v>
      </c>
      <c r="AH77" s="234" t="s">
        <v>75</v>
      </c>
      <c r="AI77" s="227" t="str">
        <f t="shared" si="25"/>
        <v>Fuerte</v>
      </c>
      <c r="AJ77" s="227" t="str">
        <f>IFERROR(VLOOKUP((CONCATENATE(AG77,AI77)),Listados!$U$3:$V$11,2,FALSE),"")</f>
        <v>Fuerte</v>
      </c>
      <c r="AK77" s="227">
        <f t="shared" si="26"/>
        <v>100</v>
      </c>
      <c r="AL77" s="472"/>
      <c r="AM77" s="472"/>
      <c r="AN77" s="472"/>
      <c r="AO77" s="472"/>
      <c r="AP77" s="423"/>
      <c r="AQ77" s="423"/>
      <c r="AR77" s="473"/>
      <c r="AS77" s="473"/>
      <c r="AT77" s="473"/>
      <c r="AU77" s="473"/>
      <c r="AV77" s="235"/>
      <c r="AW77" s="235"/>
      <c r="AX77" s="238"/>
      <c r="AY77" s="238"/>
      <c r="AZ77" s="235"/>
      <c r="BA77" s="235"/>
      <c r="BB77" s="258" t="s">
        <v>295</v>
      </c>
      <c r="BC77" s="428"/>
      <c r="BD77" s="428"/>
      <c r="BE77" s="430"/>
      <c r="BF77" s="432"/>
      <c r="BG77" s="459"/>
    </row>
    <row r="78" spans="1:59" ht="115.5" thickBot="1">
      <c r="A78" s="485"/>
      <c r="B78" s="480"/>
      <c r="C78" s="494"/>
      <c r="D78" s="497"/>
      <c r="E78" s="480"/>
      <c r="F78" s="480"/>
      <c r="G78" s="112" t="s">
        <v>296</v>
      </c>
      <c r="H78" s="110" t="s">
        <v>67</v>
      </c>
      <c r="I78" s="180" t="s">
        <v>297</v>
      </c>
      <c r="J78" s="480"/>
      <c r="K78" s="489"/>
      <c r="L78" s="491"/>
      <c r="M78" s="489"/>
      <c r="N78" s="489"/>
      <c r="O78" s="123" t="s">
        <v>298</v>
      </c>
      <c r="P78" s="173" t="s">
        <v>296</v>
      </c>
      <c r="Q78" s="139" t="s">
        <v>72</v>
      </c>
      <c r="R78" s="114" t="s">
        <v>73</v>
      </c>
      <c r="S78" s="113">
        <f t="shared" si="16"/>
        <v>15</v>
      </c>
      <c r="T78" s="114" t="s">
        <v>73</v>
      </c>
      <c r="U78" s="113">
        <f t="shared" si="17"/>
        <v>15</v>
      </c>
      <c r="V78" s="114" t="s">
        <v>73</v>
      </c>
      <c r="W78" s="113">
        <f t="shared" si="18"/>
        <v>15</v>
      </c>
      <c r="X78" s="114" t="s">
        <v>72</v>
      </c>
      <c r="Y78" s="113">
        <f t="shared" si="19"/>
        <v>15</v>
      </c>
      <c r="Z78" s="114" t="s">
        <v>73</v>
      </c>
      <c r="AA78" s="113">
        <f t="shared" si="20"/>
        <v>15</v>
      </c>
      <c r="AB78" s="114" t="s">
        <v>73</v>
      </c>
      <c r="AC78" s="113">
        <f t="shared" si="21"/>
        <v>15</v>
      </c>
      <c r="AD78" s="114" t="s">
        <v>74</v>
      </c>
      <c r="AE78" s="113">
        <f t="shared" si="22"/>
        <v>10</v>
      </c>
      <c r="AF78" s="116">
        <f t="shared" si="23"/>
        <v>100</v>
      </c>
      <c r="AG78" s="116" t="str">
        <f t="shared" si="24"/>
        <v>Fuerte</v>
      </c>
      <c r="AH78" s="125" t="s">
        <v>75</v>
      </c>
      <c r="AI78" s="116" t="str">
        <f t="shared" si="25"/>
        <v>Fuerte</v>
      </c>
      <c r="AJ78" s="116" t="str">
        <f>IFERROR(VLOOKUP((CONCATENATE(AG78,AI78)),Listados!$U$3:$V$11,2,FALSE),"")</f>
        <v>Fuerte</v>
      </c>
      <c r="AK78" s="116">
        <f t="shared" si="26"/>
        <v>100</v>
      </c>
      <c r="AL78" s="482"/>
      <c r="AM78" s="482"/>
      <c r="AN78" s="482"/>
      <c r="AO78" s="482"/>
      <c r="AP78" s="523"/>
      <c r="AQ78" s="523"/>
      <c r="AR78" s="489"/>
      <c r="AS78" s="489"/>
      <c r="AT78" s="489"/>
      <c r="AU78" s="489"/>
      <c r="AV78" s="117"/>
      <c r="AW78" s="117"/>
      <c r="AX78" s="118"/>
      <c r="AY78" s="118"/>
      <c r="AZ78" s="117"/>
      <c r="BA78" s="117"/>
      <c r="BB78" s="192" t="s">
        <v>299</v>
      </c>
      <c r="BC78" s="447"/>
      <c r="BD78" s="447"/>
      <c r="BE78" s="455"/>
      <c r="BF78" s="457"/>
      <c r="BG78" s="460"/>
    </row>
    <row r="79" spans="1:59" ht="142.5">
      <c r="A79" s="483">
        <v>18</v>
      </c>
      <c r="B79" s="479" t="s">
        <v>266</v>
      </c>
      <c r="C79" s="492" t="s">
        <v>281</v>
      </c>
      <c r="D79" s="479" t="s">
        <v>300</v>
      </c>
      <c r="E79" s="479" t="s">
        <v>82</v>
      </c>
      <c r="F79" s="479" t="s">
        <v>301</v>
      </c>
      <c r="G79" s="179" t="s">
        <v>302</v>
      </c>
      <c r="H79" s="147" t="s">
        <v>67</v>
      </c>
      <c r="I79" s="228" t="s">
        <v>303</v>
      </c>
      <c r="J79" s="479" t="s">
        <v>85</v>
      </c>
      <c r="K79" s="488">
        <f>+VLOOKUP(J79,Listados!$K$8:$L$12,2,0)</f>
        <v>3</v>
      </c>
      <c r="L79" s="490" t="s">
        <v>86</v>
      </c>
      <c r="M79" s="488">
        <f>+VLOOKUP(L79,Listados!$K$13:$L$17,2,0)</f>
        <v>3</v>
      </c>
      <c r="N79" s="488" t="str">
        <f>IF(AND(J79&lt;&gt;"",L79&lt;&gt;""),VLOOKUP(J79&amp;L79,Listados!$M$3:$N$27,2,FALSE),"")</f>
        <v>Alto</v>
      </c>
      <c r="O79" s="179" t="s">
        <v>304</v>
      </c>
      <c r="P79" s="195" t="s">
        <v>302</v>
      </c>
      <c r="Q79" s="145" t="s">
        <v>72</v>
      </c>
      <c r="R79" s="104"/>
      <c r="S79" s="103" t="str">
        <f t="shared" si="16"/>
        <v>0</v>
      </c>
      <c r="T79" s="104"/>
      <c r="U79" s="103" t="str">
        <f t="shared" si="17"/>
        <v>0</v>
      </c>
      <c r="V79" s="104"/>
      <c r="W79" s="103" t="str">
        <f t="shared" si="18"/>
        <v>0</v>
      </c>
      <c r="X79" s="104"/>
      <c r="Y79" s="103" t="str">
        <f t="shared" si="19"/>
        <v>0</v>
      </c>
      <c r="Z79" s="104"/>
      <c r="AA79" s="103" t="str">
        <f t="shared" si="20"/>
        <v>0</v>
      </c>
      <c r="AB79" s="104"/>
      <c r="AC79" s="103" t="str">
        <f t="shared" si="21"/>
        <v>0</v>
      </c>
      <c r="AD79" s="104"/>
      <c r="AE79" s="103" t="str">
        <f t="shared" si="22"/>
        <v>0</v>
      </c>
      <c r="AF79" s="106" t="str">
        <f t="shared" si="23"/>
        <v/>
      </c>
      <c r="AG79" s="106" t="str">
        <f t="shared" si="24"/>
        <v/>
      </c>
      <c r="AH79" s="121"/>
      <c r="AI79" s="106" t="str">
        <f t="shared" si="25"/>
        <v/>
      </c>
      <c r="AJ79" s="106" t="str">
        <f>IFERROR(VLOOKUP((CONCATENATE(AG79,AI79)),Listados!$U$3:$V$11,2,FALSE),"")</f>
        <v/>
      </c>
      <c r="AK79" s="106" t="str">
        <f t="shared" si="26"/>
        <v/>
      </c>
      <c r="AL79" s="481" t="e">
        <f t="shared" ref="AL79" si="132">AVERAGE(AK79:AK82)</f>
        <v>#DIV/0!</v>
      </c>
      <c r="AM79" s="481" t="e">
        <f t="shared" ref="AM79" si="133">IF(AL79&lt;=50,"Débil",IF(AL79&lt;=99,"Moderado",IF(AL79=100,"fuerte","")))</f>
        <v>#DIV/0!</v>
      </c>
      <c r="AN79" s="481" t="e">
        <f t="shared" ref="AN79" si="134">+IF(AND(Q79="Preventivo",AM79="Fuerte"),2,IF(AND(Q79="Preventivo",AM79="Moderado"),1,0))</f>
        <v>#DIV/0!</v>
      </c>
      <c r="AO79" s="481" t="e">
        <f t="shared" ref="AO79" si="135">+IF(AND(Q79="Detectivo",$AM79="Fuerte"),2,IF(AND(Q79="Detectivo",$AM79="Moderado"),1,IF(AND(Q79="Preventivo",$AM79="Fuerte"),1,0)))</f>
        <v>#DIV/0!</v>
      </c>
      <c r="AP79" s="442" t="e">
        <f t="shared" ref="AP79" si="136">+K79-AN79</f>
        <v>#DIV/0!</v>
      </c>
      <c r="AQ79" s="442" t="e">
        <f t="shared" ref="AQ79" si="137">+M79-AO79</f>
        <v>#DIV/0!</v>
      </c>
      <c r="AR79" s="488" t="e">
        <f>+VLOOKUP(MIN(AP79),Listados!$J$18:$K$24,2,TRUE)</f>
        <v>#DIV/0!</v>
      </c>
      <c r="AS79" s="488" t="e">
        <f>+VLOOKUP(MIN(AQ79),Listados!$J$26:$K$32,2,TRUE)</f>
        <v>#DIV/0!</v>
      </c>
      <c r="AT79" s="488" t="e">
        <f>IF(AND(AR79&lt;&gt;"",AS79&lt;&gt;""),VLOOKUP(AR79&amp;AS79,Listados!$M$3:$N$27,2,FALSE),"")</f>
        <v>#DIV/0!</v>
      </c>
      <c r="AU79" s="488" t="e">
        <f>+VLOOKUP(AT79,Listados!$P$3:$Q$6,2,FALSE)</f>
        <v>#DIV/0!</v>
      </c>
      <c r="AV79" s="107"/>
      <c r="AW79" s="107"/>
      <c r="AX79" s="108"/>
      <c r="AY79" s="109"/>
      <c r="AZ79" s="107"/>
      <c r="BA79" s="107"/>
      <c r="BB79" s="446"/>
      <c r="BC79" s="446"/>
      <c r="BD79" s="446"/>
      <c r="BE79" s="454"/>
      <c r="BF79" s="456"/>
      <c r="BG79" s="458"/>
    </row>
    <row r="80" spans="1:59" ht="156.75">
      <c r="A80" s="484"/>
      <c r="B80" s="471"/>
      <c r="C80" s="493"/>
      <c r="D80" s="471"/>
      <c r="E80" s="471"/>
      <c r="F80" s="471"/>
      <c r="G80" s="242" t="s">
        <v>305</v>
      </c>
      <c r="H80" s="228" t="s">
        <v>67</v>
      </c>
      <c r="I80" s="228" t="s">
        <v>306</v>
      </c>
      <c r="J80" s="471"/>
      <c r="K80" s="473"/>
      <c r="L80" s="476"/>
      <c r="M80" s="473"/>
      <c r="N80" s="473"/>
      <c r="O80" s="242" t="s">
        <v>307</v>
      </c>
      <c r="P80" s="230" t="s">
        <v>305</v>
      </c>
      <c r="Q80" s="250" t="s">
        <v>72</v>
      </c>
      <c r="R80" s="232"/>
      <c r="S80" s="233" t="str">
        <f t="shared" ref="S80:S143" si="138">+IF(R80="si",15,"0")</f>
        <v>0</v>
      </c>
      <c r="T80" s="232"/>
      <c r="U80" s="233" t="str">
        <f t="shared" ref="U80:U143" si="139">+IF(T80="si",15,"0")</f>
        <v>0</v>
      </c>
      <c r="V80" s="232"/>
      <c r="W80" s="233" t="str">
        <f t="shared" ref="W80:W143" si="140">+IF(V80="si",15,"0")</f>
        <v>0</v>
      </c>
      <c r="X80" s="232"/>
      <c r="Y80" s="233" t="str">
        <f t="shared" ref="Y80:Y143" si="141">+IF(X80="Preventivo",15,IF(X80="Detectivo",10,"0"))</f>
        <v>0</v>
      </c>
      <c r="Z80" s="232"/>
      <c r="AA80" s="233" t="str">
        <f t="shared" ref="AA80:AA143" si="142">+IF(Z80="si",15,"0")</f>
        <v>0</v>
      </c>
      <c r="AB80" s="232"/>
      <c r="AC80" s="233" t="str">
        <f t="shared" ref="AC80:AC143" si="143">+IF(AB80="si",15,"0")</f>
        <v>0</v>
      </c>
      <c r="AD80" s="232"/>
      <c r="AE80" s="233" t="str">
        <f t="shared" ref="AE80:AE143" si="144">+IF(AD80="Completa",10,IF(AD80="Incompleta",5,"0"))</f>
        <v>0</v>
      </c>
      <c r="AF80" s="227" t="str">
        <f t="shared" ref="AF80:AF143" si="145">IF((SUM(S80,U80,W80,Y80,AA80,AC80,AE80)=0),"",(SUM(S80,U80,W80,Y80,AA80,AC80,AE80)))</f>
        <v/>
      </c>
      <c r="AG80" s="227" t="str">
        <f t="shared" ref="AG80:AG143" si="146">IF(AF80&lt;=85,"Débil",IF(AF80&lt;=95,"Moderado",IF(AF80=100,"Fuerte","")))</f>
        <v/>
      </c>
      <c r="AH80" s="234"/>
      <c r="AI80" s="227" t="str">
        <f t="shared" ref="AI80:AI143" si="147">+IF(AH80="siempre","Fuerte",IF(AH80="Algunas veces","Moderado",IF(AH80="No se ejecuta","Débil","")))</f>
        <v/>
      </c>
      <c r="AJ80" s="227" t="str">
        <f>IFERROR(VLOOKUP((CONCATENATE(AG80,AI80)),Listados!$U$3:$V$11,2,FALSE),"")</f>
        <v/>
      </c>
      <c r="AK80" s="227" t="str">
        <f t="shared" ref="AK80:AK143" si="148">IF(AJ80="","",IF(AJ80="Débil", 0, IF(AJ80="Moderado",50,100)))</f>
        <v/>
      </c>
      <c r="AL80" s="472"/>
      <c r="AM80" s="472"/>
      <c r="AN80" s="472"/>
      <c r="AO80" s="472"/>
      <c r="AP80" s="423"/>
      <c r="AQ80" s="423"/>
      <c r="AR80" s="473"/>
      <c r="AS80" s="473"/>
      <c r="AT80" s="473"/>
      <c r="AU80" s="473"/>
      <c r="AV80" s="235"/>
      <c r="AW80" s="235"/>
      <c r="AX80" s="235"/>
      <c r="AY80" s="235"/>
      <c r="AZ80" s="235"/>
      <c r="BA80" s="235"/>
      <c r="BB80" s="428"/>
      <c r="BC80" s="428"/>
      <c r="BD80" s="428"/>
      <c r="BE80" s="430"/>
      <c r="BF80" s="432"/>
      <c r="BG80" s="459"/>
    </row>
    <row r="81" spans="1:59">
      <c r="A81" s="484"/>
      <c r="B81" s="471"/>
      <c r="C81" s="493"/>
      <c r="D81" s="471"/>
      <c r="E81" s="471"/>
      <c r="F81" s="471"/>
      <c r="G81" s="250"/>
      <c r="H81" s="228"/>
      <c r="I81" s="250"/>
      <c r="J81" s="471"/>
      <c r="K81" s="473"/>
      <c r="L81" s="476"/>
      <c r="M81" s="473"/>
      <c r="N81" s="473"/>
      <c r="O81" s="259"/>
      <c r="P81" s="230"/>
      <c r="Q81" s="248"/>
      <c r="R81" s="232"/>
      <c r="S81" s="233" t="str">
        <f t="shared" si="138"/>
        <v>0</v>
      </c>
      <c r="T81" s="232"/>
      <c r="U81" s="233" t="str">
        <f t="shared" si="139"/>
        <v>0</v>
      </c>
      <c r="V81" s="232"/>
      <c r="W81" s="233" t="str">
        <f t="shared" si="140"/>
        <v>0</v>
      </c>
      <c r="X81" s="232"/>
      <c r="Y81" s="233" t="str">
        <f t="shared" si="141"/>
        <v>0</v>
      </c>
      <c r="Z81" s="232"/>
      <c r="AA81" s="233" t="str">
        <f t="shared" si="142"/>
        <v>0</v>
      </c>
      <c r="AB81" s="232"/>
      <c r="AC81" s="233" t="str">
        <f t="shared" si="143"/>
        <v>0</v>
      </c>
      <c r="AD81" s="232"/>
      <c r="AE81" s="233" t="str">
        <f t="shared" si="144"/>
        <v>0</v>
      </c>
      <c r="AF81" s="227" t="str">
        <f t="shared" si="145"/>
        <v/>
      </c>
      <c r="AG81" s="227" t="str">
        <f t="shared" si="146"/>
        <v/>
      </c>
      <c r="AH81" s="234"/>
      <c r="AI81" s="227" t="str">
        <f t="shared" si="147"/>
        <v/>
      </c>
      <c r="AJ81" s="227" t="str">
        <f>IFERROR(VLOOKUP((CONCATENATE(AG81,AI81)),Listados!$U$3:$V$11,2,FALSE),"")</f>
        <v/>
      </c>
      <c r="AK81" s="227" t="str">
        <f t="shared" si="148"/>
        <v/>
      </c>
      <c r="AL81" s="472"/>
      <c r="AM81" s="472"/>
      <c r="AN81" s="472"/>
      <c r="AO81" s="472"/>
      <c r="AP81" s="423"/>
      <c r="AQ81" s="423"/>
      <c r="AR81" s="473"/>
      <c r="AS81" s="473"/>
      <c r="AT81" s="473"/>
      <c r="AU81" s="473"/>
      <c r="AV81" s="235"/>
      <c r="AW81" s="235"/>
      <c r="AX81" s="238"/>
      <c r="AY81" s="238"/>
      <c r="AZ81" s="235"/>
      <c r="BA81" s="235"/>
      <c r="BB81" s="428"/>
      <c r="BC81" s="428"/>
      <c r="BD81" s="428"/>
      <c r="BE81" s="430"/>
      <c r="BF81" s="432"/>
      <c r="BG81" s="459"/>
    </row>
    <row r="82" spans="1:59" ht="15.75" thickBot="1">
      <c r="A82" s="485"/>
      <c r="B82" s="480"/>
      <c r="C82" s="494"/>
      <c r="D82" s="480"/>
      <c r="E82" s="480"/>
      <c r="F82" s="480"/>
      <c r="G82" s="178"/>
      <c r="H82" s="111"/>
      <c r="I82" s="122"/>
      <c r="J82" s="480"/>
      <c r="K82" s="489"/>
      <c r="L82" s="491"/>
      <c r="M82" s="489"/>
      <c r="N82" s="489"/>
      <c r="O82" s="196"/>
      <c r="P82" s="82"/>
      <c r="Q82" s="139"/>
      <c r="R82" s="114"/>
      <c r="S82" s="113" t="str">
        <f t="shared" si="138"/>
        <v>0</v>
      </c>
      <c r="T82" s="114"/>
      <c r="U82" s="113" t="str">
        <f t="shared" si="139"/>
        <v>0</v>
      </c>
      <c r="V82" s="114"/>
      <c r="W82" s="113" t="str">
        <f t="shared" si="140"/>
        <v>0</v>
      </c>
      <c r="X82" s="114"/>
      <c r="Y82" s="113" t="str">
        <f t="shared" si="141"/>
        <v>0</v>
      </c>
      <c r="Z82" s="114"/>
      <c r="AA82" s="113" t="str">
        <f t="shared" si="142"/>
        <v>0</v>
      </c>
      <c r="AB82" s="114"/>
      <c r="AC82" s="113" t="str">
        <f t="shared" si="143"/>
        <v>0</v>
      </c>
      <c r="AD82" s="114"/>
      <c r="AE82" s="113" t="str">
        <f t="shared" si="144"/>
        <v>0</v>
      </c>
      <c r="AF82" s="116" t="str">
        <f t="shared" si="145"/>
        <v/>
      </c>
      <c r="AG82" s="116" t="str">
        <f t="shared" si="146"/>
        <v/>
      </c>
      <c r="AH82" s="125"/>
      <c r="AI82" s="116" t="str">
        <f t="shared" si="147"/>
        <v/>
      </c>
      <c r="AJ82" s="116" t="str">
        <f>IFERROR(VLOOKUP((CONCATENATE(AG82,AI82)),Listados!$U$3:$V$11,2,FALSE),"")</f>
        <v/>
      </c>
      <c r="AK82" s="116" t="str">
        <f t="shared" si="148"/>
        <v/>
      </c>
      <c r="AL82" s="482"/>
      <c r="AM82" s="482"/>
      <c r="AN82" s="482"/>
      <c r="AO82" s="482"/>
      <c r="AP82" s="523"/>
      <c r="AQ82" s="523"/>
      <c r="AR82" s="489"/>
      <c r="AS82" s="489"/>
      <c r="AT82" s="489"/>
      <c r="AU82" s="489"/>
      <c r="AV82" s="117"/>
      <c r="AW82" s="117"/>
      <c r="AX82" s="118"/>
      <c r="AY82" s="118"/>
      <c r="AZ82" s="117"/>
      <c r="BA82" s="117"/>
      <c r="BB82" s="447"/>
      <c r="BC82" s="447"/>
      <c r="BD82" s="447"/>
      <c r="BE82" s="455"/>
      <c r="BF82" s="457"/>
      <c r="BG82" s="460"/>
    </row>
    <row r="83" spans="1:59">
      <c r="A83" s="483">
        <v>19</v>
      </c>
      <c r="B83" s="479"/>
      <c r="C83" s="486"/>
      <c r="D83" s="479"/>
      <c r="E83" s="479"/>
      <c r="F83" s="479"/>
      <c r="G83" s="143"/>
      <c r="H83" s="143"/>
      <c r="I83" s="143"/>
      <c r="J83" s="479"/>
      <c r="K83" s="488" t="e">
        <f>+VLOOKUP(J83,Listados!$K$8:$L$12,2,0)</f>
        <v>#N/A</v>
      </c>
      <c r="L83" s="490"/>
      <c r="M83" s="488" t="e">
        <f>+VLOOKUP(L83,Listados!$K$13:$L$17,2,0)</f>
        <v>#N/A</v>
      </c>
      <c r="N83" s="488" t="str">
        <f>IF(AND(J83&lt;&gt;"",L83&lt;&gt;""),VLOOKUP(J83&amp;L83,Listados!$M$3:$N$27,2,FALSE),"")</f>
        <v/>
      </c>
      <c r="O83" s="102"/>
      <c r="P83" s="119"/>
      <c r="Q83" s="145"/>
      <c r="R83" s="104"/>
      <c r="S83" s="103" t="str">
        <f t="shared" si="138"/>
        <v>0</v>
      </c>
      <c r="T83" s="104"/>
      <c r="U83" s="103" t="str">
        <f t="shared" si="139"/>
        <v>0</v>
      </c>
      <c r="V83" s="104"/>
      <c r="W83" s="103" t="str">
        <f t="shared" si="140"/>
        <v>0</v>
      </c>
      <c r="X83" s="104"/>
      <c r="Y83" s="103" t="str">
        <f t="shared" si="141"/>
        <v>0</v>
      </c>
      <c r="Z83" s="104"/>
      <c r="AA83" s="103" t="str">
        <f t="shared" si="142"/>
        <v>0</v>
      </c>
      <c r="AB83" s="104" t="s">
        <v>73</v>
      </c>
      <c r="AC83" s="103">
        <f t="shared" si="143"/>
        <v>15</v>
      </c>
      <c r="AD83" s="104" t="s">
        <v>74</v>
      </c>
      <c r="AE83" s="103">
        <f t="shared" si="144"/>
        <v>10</v>
      </c>
      <c r="AF83" s="106">
        <f t="shared" si="145"/>
        <v>25</v>
      </c>
      <c r="AG83" s="106" t="str">
        <f t="shared" si="146"/>
        <v>Débil</v>
      </c>
      <c r="AH83" s="121" t="s">
        <v>75</v>
      </c>
      <c r="AI83" s="106" t="str">
        <f t="shared" si="147"/>
        <v>Fuerte</v>
      </c>
      <c r="AJ83" s="106" t="str">
        <f>IFERROR(VLOOKUP((CONCATENATE(AG83,AI83)),Listados!$U$3:$V$11,2,FALSE),"")</f>
        <v>Débil</v>
      </c>
      <c r="AK83" s="106">
        <f t="shared" si="148"/>
        <v>0</v>
      </c>
      <c r="AL83" s="481">
        <f t="shared" ref="AL83" si="149">AVERAGE(AK83:AK86)</f>
        <v>0</v>
      </c>
      <c r="AM83" s="481" t="str">
        <f t="shared" ref="AM83" si="150">IF(AL83&lt;=50,"Débil",IF(AL83&lt;=99,"Moderado",IF(AL83=100,"fuerte","")))</f>
        <v>Débil</v>
      </c>
      <c r="AN83" s="481">
        <f t="shared" ref="AN83" si="151">+IF(AND(Q83="Preventivo",AM83="Fuerte"),2,IF(AND(Q83="Preventivo",AM83="Moderado"),1,0))</f>
        <v>0</v>
      </c>
      <c r="AO83" s="481">
        <f t="shared" ref="AO83" si="152">+IF(AND(Q83="Detectivo",$AM83="Fuerte"),2,IF(AND(Q83="Detectivo",$AM83="Moderado"),1,IF(AND(Q83="Preventivo",$AM83="Fuerte"),1,0)))</f>
        <v>0</v>
      </c>
      <c r="AP83" s="442" t="e">
        <f t="shared" ref="AP83" si="153">+K83-AN83</f>
        <v>#N/A</v>
      </c>
      <c r="AQ83" s="442" t="e">
        <f t="shared" ref="AQ83" si="154">+M83-AO83</f>
        <v>#N/A</v>
      </c>
      <c r="AR83" s="488" t="e">
        <f>+VLOOKUP(MIN(AP83),Listados!$J$18:$K$24,2,TRUE)</f>
        <v>#N/A</v>
      </c>
      <c r="AS83" s="488" t="e">
        <f>+VLOOKUP(MIN(AQ83),Listados!$J$26:$K$32,2,TRUE)</f>
        <v>#N/A</v>
      </c>
      <c r="AT83" s="488" t="e">
        <f>IF(AND(AR83&lt;&gt;"",AS83&lt;&gt;""),VLOOKUP(AR83&amp;AS83,Listados!$M$3:$N$27,2,FALSE),"")</f>
        <v>#N/A</v>
      </c>
      <c r="AU83" s="488" t="e">
        <f>+VLOOKUP(AT83,Listados!$P$3:$Q$6,2,FALSE)</f>
        <v>#N/A</v>
      </c>
      <c r="AV83" s="107"/>
      <c r="AW83" s="107"/>
      <c r="AX83" s="108"/>
      <c r="AY83" s="109"/>
      <c r="AZ83" s="107"/>
      <c r="BA83" s="107"/>
      <c r="BB83" s="446"/>
      <c r="BC83" s="446"/>
      <c r="BD83" s="446"/>
      <c r="BE83" s="454"/>
      <c r="BF83" s="456"/>
      <c r="BG83" s="458"/>
    </row>
    <row r="84" spans="1:59">
      <c r="A84" s="484"/>
      <c r="B84" s="471"/>
      <c r="C84" s="475"/>
      <c r="D84" s="471"/>
      <c r="E84" s="471"/>
      <c r="F84" s="471"/>
      <c r="G84" s="236"/>
      <c r="H84" s="236"/>
      <c r="I84" s="236"/>
      <c r="J84" s="471"/>
      <c r="K84" s="473"/>
      <c r="L84" s="476"/>
      <c r="M84" s="473"/>
      <c r="N84" s="473"/>
      <c r="O84" s="256"/>
      <c r="P84" s="230"/>
      <c r="Q84" s="250"/>
      <c r="R84" s="232"/>
      <c r="S84" s="233" t="str">
        <f t="shared" si="138"/>
        <v>0</v>
      </c>
      <c r="T84" s="232"/>
      <c r="U84" s="233" t="str">
        <f t="shared" si="139"/>
        <v>0</v>
      </c>
      <c r="V84" s="232"/>
      <c r="W84" s="233" t="str">
        <f t="shared" si="140"/>
        <v>0</v>
      </c>
      <c r="X84" s="232"/>
      <c r="Y84" s="233" t="str">
        <f t="shared" si="141"/>
        <v>0</v>
      </c>
      <c r="Z84" s="232"/>
      <c r="AA84" s="233" t="str">
        <f t="shared" si="142"/>
        <v>0</v>
      </c>
      <c r="AB84" s="232"/>
      <c r="AC84" s="233" t="str">
        <f t="shared" si="143"/>
        <v>0</v>
      </c>
      <c r="AD84" s="232"/>
      <c r="AE84" s="233" t="str">
        <f t="shared" si="144"/>
        <v>0</v>
      </c>
      <c r="AF84" s="227" t="str">
        <f t="shared" si="145"/>
        <v/>
      </c>
      <c r="AG84" s="227" t="str">
        <f t="shared" si="146"/>
        <v/>
      </c>
      <c r="AH84" s="234"/>
      <c r="AI84" s="227" t="str">
        <f t="shared" si="147"/>
        <v/>
      </c>
      <c r="AJ84" s="227" t="str">
        <f>IFERROR(VLOOKUP((CONCATENATE(AG84,AI84)),Listados!$U$3:$V$11,2,FALSE),"")</f>
        <v/>
      </c>
      <c r="AK84" s="227" t="str">
        <f t="shared" si="148"/>
        <v/>
      </c>
      <c r="AL84" s="472"/>
      <c r="AM84" s="472"/>
      <c r="AN84" s="472"/>
      <c r="AO84" s="472"/>
      <c r="AP84" s="423"/>
      <c r="AQ84" s="423"/>
      <c r="AR84" s="473"/>
      <c r="AS84" s="473"/>
      <c r="AT84" s="473"/>
      <c r="AU84" s="473"/>
      <c r="AV84" s="235"/>
      <c r="AW84" s="235"/>
      <c r="AX84" s="235"/>
      <c r="AY84" s="235"/>
      <c r="AZ84" s="235"/>
      <c r="BA84" s="235"/>
      <c r="BB84" s="428"/>
      <c r="BC84" s="428"/>
      <c r="BD84" s="428"/>
      <c r="BE84" s="430"/>
      <c r="BF84" s="432"/>
      <c r="BG84" s="459"/>
    </row>
    <row r="85" spans="1:59">
      <c r="A85" s="484"/>
      <c r="B85" s="471"/>
      <c r="C85" s="475"/>
      <c r="D85" s="471"/>
      <c r="E85" s="471"/>
      <c r="F85" s="471"/>
      <c r="G85" s="236"/>
      <c r="H85" s="236"/>
      <c r="I85" s="236"/>
      <c r="J85" s="471"/>
      <c r="K85" s="473"/>
      <c r="L85" s="476"/>
      <c r="M85" s="473"/>
      <c r="N85" s="473"/>
      <c r="O85" s="247"/>
      <c r="P85" s="237"/>
      <c r="Q85" s="248"/>
      <c r="R85" s="232"/>
      <c r="S85" s="233" t="str">
        <f t="shared" si="138"/>
        <v>0</v>
      </c>
      <c r="T85" s="232"/>
      <c r="U85" s="233" t="str">
        <f t="shared" si="139"/>
        <v>0</v>
      </c>
      <c r="V85" s="232"/>
      <c r="W85" s="233" t="str">
        <f t="shared" si="140"/>
        <v>0</v>
      </c>
      <c r="X85" s="232"/>
      <c r="Y85" s="233" t="str">
        <f t="shared" si="141"/>
        <v>0</v>
      </c>
      <c r="Z85" s="232"/>
      <c r="AA85" s="233" t="str">
        <f t="shared" si="142"/>
        <v>0</v>
      </c>
      <c r="AB85" s="232"/>
      <c r="AC85" s="233" t="str">
        <f t="shared" si="143"/>
        <v>0</v>
      </c>
      <c r="AD85" s="232"/>
      <c r="AE85" s="233" t="str">
        <f t="shared" si="144"/>
        <v>0</v>
      </c>
      <c r="AF85" s="227" t="str">
        <f t="shared" si="145"/>
        <v/>
      </c>
      <c r="AG85" s="227" t="str">
        <f t="shared" si="146"/>
        <v/>
      </c>
      <c r="AH85" s="234"/>
      <c r="AI85" s="227" t="str">
        <f t="shared" si="147"/>
        <v/>
      </c>
      <c r="AJ85" s="227" t="str">
        <f>IFERROR(VLOOKUP((CONCATENATE(AG85,AI85)),Listados!$U$3:$V$11,2,FALSE),"")</f>
        <v/>
      </c>
      <c r="AK85" s="227" t="str">
        <f t="shared" si="148"/>
        <v/>
      </c>
      <c r="AL85" s="472"/>
      <c r="AM85" s="472"/>
      <c r="AN85" s="472"/>
      <c r="AO85" s="472"/>
      <c r="AP85" s="423"/>
      <c r="AQ85" s="423"/>
      <c r="AR85" s="473"/>
      <c r="AS85" s="473"/>
      <c r="AT85" s="473"/>
      <c r="AU85" s="473"/>
      <c r="AV85" s="235"/>
      <c r="AW85" s="235"/>
      <c r="AX85" s="238"/>
      <c r="AY85" s="238"/>
      <c r="AZ85" s="235"/>
      <c r="BA85" s="235"/>
      <c r="BB85" s="428"/>
      <c r="BC85" s="428"/>
      <c r="BD85" s="428"/>
      <c r="BE85" s="430"/>
      <c r="BF85" s="432"/>
      <c r="BG85" s="459"/>
    </row>
    <row r="86" spans="1:59" ht="15.75" thickBot="1">
      <c r="A86" s="485"/>
      <c r="B86" s="480"/>
      <c r="C86" s="487"/>
      <c r="D86" s="480"/>
      <c r="E86" s="480"/>
      <c r="F86" s="480"/>
      <c r="G86" s="122"/>
      <c r="H86" s="122"/>
      <c r="I86" s="122"/>
      <c r="J86" s="480"/>
      <c r="K86" s="489"/>
      <c r="L86" s="491"/>
      <c r="M86" s="489"/>
      <c r="N86" s="489"/>
      <c r="O86" s="123"/>
      <c r="P86" s="124"/>
      <c r="Q86" s="139"/>
      <c r="R86" s="114"/>
      <c r="S86" s="113" t="str">
        <f t="shared" si="138"/>
        <v>0</v>
      </c>
      <c r="T86" s="114"/>
      <c r="U86" s="113" t="str">
        <f t="shared" si="139"/>
        <v>0</v>
      </c>
      <c r="V86" s="114"/>
      <c r="W86" s="113" t="str">
        <f t="shared" si="140"/>
        <v>0</v>
      </c>
      <c r="X86" s="114"/>
      <c r="Y86" s="113" t="str">
        <f t="shared" si="141"/>
        <v>0</v>
      </c>
      <c r="Z86" s="114"/>
      <c r="AA86" s="113" t="str">
        <f t="shared" si="142"/>
        <v>0</v>
      </c>
      <c r="AB86" s="114"/>
      <c r="AC86" s="113" t="str">
        <f t="shared" si="143"/>
        <v>0</v>
      </c>
      <c r="AD86" s="114"/>
      <c r="AE86" s="113" t="str">
        <f t="shared" si="144"/>
        <v>0</v>
      </c>
      <c r="AF86" s="116" t="str">
        <f t="shared" si="145"/>
        <v/>
      </c>
      <c r="AG86" s="116" t="str">
        <f t="shared" si="146"/>
        <v/>
      </c>
      <c r="AH86" s="125"/>
      <c r="AI86" s="116" t="str">
        <f t="shared" si="147"/>
        <v/>
      </c>
      <c r="AJ86" s="116" t="str">
        <f>IFERROR(VLOOKUP((CONCATENATE(AG86,AI86)),Listados!$U$3:$V$11,2,FALSE),"")</f>
        <v/>
      </c>
      <c r="AK86" s="116" t="str">
        <f t="shared" si="148"/>
        <v/>
      </c>
      <c r="AL86" s="482"/>
      <c r="AM86" s="482"/>
      <c r="AN86" s="482"/>
      <c r="AO86" s="482"/>
      <c r="AP86" s="523"/>
      <c r="AQ86" s="523"/>
      <c r="AR86" s="489"/>
      <c r="AS86" s="489"/>
      <c r="AT86" s="489"/>
      <c r="AU86" s="489"/>
      <c r="AV86" s="117"/>
      <c r="AW86" s="117"/>
      <c r="AX86" s="118"/>
      <c r="AY86" s="118"/>
      <c r="AZ86" s="117"/>
      <c r="BA86" s="117"/>
      <c r="BB86" s="447"/>
      <c r="BC86" s="447"/>
      <c r="BD86" s="447"/>
      <c r="BE86" s="455"/>
      <c r="BF86" s="457"/>
      <c r="BG86" s="460"/>
    </row>
    <row r="87" spans="1:59">
      <c r="A87" s="483">
        <v>20</v>
      </c>
      <c r="B87" s="479"/>
      <c r="C87" s="486"/>
      <c r="D87" s="479"/>
      <c r="E87" s="479"/>
      <c r="F87" s="479"/>
      <c r="G87" s="143"/>
      <c r="H87" s="143"/>
      <c r="I87" s="143"/>
      <c r="J87" s="479"/>
      <c r="K87" s="488" t="e">
        <f>+VLOOKUP(J87,Listados!$K$8:$L$12,2,0)</f>
        <v>#N/A</v>
      </c>
      <c r="L87" s="490"/>
      <c r="M87" s="488" t="e">
        <f>+VLOOKUP(L87,Listados!$K$13:$L$17,2,0)</f>
        <v>#N/A</v>
      </c>
      <c r="N87" s="488" t="str">
        <f>IF(AND(J87&lt;&gt;"",L87&lt;&gt;""),VLOOKUP(J87&amp;L87,Listados!$M$3:$N$27,2,FALSE),"")</f>
        <v/>
      </c>
      <c r="O87" s="193"/>
      <c r="P87" s="119"/>
      <c r="Q87" s="145"/>
      <c r="R87" s="104"/>
      <c r="S87" s="103" t="str">
        <f t="shared" si="138"/>
        <v>0</v>
      </c>
      <c r="T87" s="104"/>
      <c r="U87" s="103" t="str">
        <f t="shared" si="139"/>
        <v>0</v>
      </c>
      <c r="V87" s="104"/>
      <c r="W87" s="103" t="str">
        <f t="shared" si="140"/>
        <v>0</v>
      </c>
      <c r="X87" s="104"/>
      <c r="Y87" s="103" t="str">
        <f t="shared" si="141"/>
        <v>0</v>
      </c>
      <c r="Z87" s="104"/>
      <c r="AA87" s="103" t="str">
        <f t="shared" si="142"/>
        <v>0</v>
      </c>
      <c r="AB87" s="104"/>
      <c r="AC87" s="103" t="str">
        <f t="shared" si="143"/>
        <v>0</v>
      </c>
      <c r="AD87" s="104"/>
      <c r="AE87" s="103" t="str">
        <f t="shared" si="144"/>
        <v>0</v>
      </c>
      <c r="AF87" s="106" t="str">
        <f t="shared" si="145"/>
        <v/>
      </c>
      <c r="AG87" s="106" t="str">
        <f t="shared" si="146"/>
        <v/>
      </c>
      <c r="AH87" s="121"/>
      <c r="AI87" s="106" t="str">
        <f t="shared" si="147"/>
        <v/>
      </c>
      <c r="AJ87" s="106" t="str">
        <f>IFERROR(VLOOKUP((CONCATENATE(AG87,AI87)),Listados!$U$3:$V$11,2,FALSE),"")</f>
        <v/>
      </c>
      <c r="AK87" s="106" t="str">
        <f t="shared" si="148"/>
        <v/>
      </c>
      <c r="AL87" s="481" t="e">
        <f t="shared" ref="AL87" si="155">AVERAGE(AK87:AK90)</f>
        <v>#DIV/0!</v>
      </c>
      <c r="AM87" s="481" t="e">
        <f t="shared" ref="AM87" si="156">IF(AL87&lt;=50,"Débil",IF(AL87&lt;=99,"Moderado",IF(AL87=100,"fuerte","")))</f>
        <v>#DIV/0!</v>
      </c>
      <c r="AN87" s="481" t="e">
        <f t="shared" ref="AN87" si="157">+IF(AND(Q87="Preventivo",AM87="Fuerte"),2,IF(AND(Q87="Preventivo",AM87="Moderado"),1,0))</f>
        <v>#DIV/0!</v>
      </c>
      <c r="AO87" s="481" t="e">
        <f t="shared" ref="AO87" si="158">+IF(AND(Q87="Detectivo",$AM87="Fuerte"),2,IF(AND(Q87="Detectivo",$AM87="Moderado"),1,IF(AND(Q87="Preventivo",$AM87="Fuerte"),1,0)))</f>
        <v>#DIV/0!</v>
      </c>
      <c r="AP87" s="442" t="e">
        <f t="shared" ref="AP87" si="159">+K87-AN87</f>
        <v>#N/A</v>
      </c>
      <c r="AQ87" s="442" t="e">
        <f t="shared" ref="AQ87" si="160">+M87-AO87</f>
        <v>#N/A</v>
      </c>
      <c r="AR87" s="488" t="e">
        <f>+VLOOKUP(MIN(AP87),Listados!$J$18:$K$24,2,TRUE)</f>
        <v>#N/A</v>
      </c>
      <c r="AS87" s="488" t="e">
        <f>+VLOOKUP(MIN(AQ87),Listados!$J$26:$K$32,2,TRUE)</f>
        <v>#N/A</v>
      </c>
      <c r="AT87" s="488" t="e">
        <f>IF(AND(AR87&lt;&gt;"",AS87&lt;&gt;""),VLOOKUP(AR87&amp;AS87,Listados!$M$3:$N$27,2,FALSE),"")</f>
        <v>#N/A</v>
      </c>
      <c r="AU87" s="488" t="e">
        <f>+VLOOKUP(AT87,Listados!$P$3:$Q$6,2,FALSE)</f>
        <v>#N/A</v>
      </c>
      <c r="AV87" s="107"/>
      <c r="AW87" s="107"/>
      <c r="AX87" s="108"/>
      <c r="AY87" s="109"/>
      <c r="AZ87" s="107"/>
      <c r="BA87" s="107"/>
      <c r="BB87" s="446"/>
      <c r="BC87" s="446"/>
      <c r="BD87" s="446"/>
      <c r="BE87" s="454"/>
      <c r="BF87" s="456"/>
      <c r="BG87" s="458"/>
    </row>
    <row r="88" spans="1:59">
      <c r="A88" s="484"/>
      <c r="B88" s="471"/>
      <c r="C88" s="475"/>
      <c r="D88" s="471"/>
      <c r="E88" s="471"/>
      <c r="F88" s="471"/>
      <c r="G88" s="260"/>
      <c r="H88" s="236"/>
      <c r="I88" s="236"/>
      <c r="J88" s="471"/>
      <c r="K88" s="473"/>
      <c r="L88" s="476"/>
      <c r="M88" s="473"/>
      <c r="N88" s="473"/>
      <c r="O88" s="261"/>
      <c r="P88" s="230"/>
      <c r="Q88" s="250"/>
      <c r="R88" s="232"/>
      <c r="S88" s="233" t="str">
        <f t="shared" si="138"/>
        <v>0</v>
      </c>
      <c r="T88" s="232"/>
      <c r="U88" s="233" t="str">
        <f t="shared" si="139"/>
        <v>0</v>
      </c>
      <c r="V88" s="232"/>
      <c r="W88" s="233" t="str">
        <f t="shared" si="140"/>
        <v>0</v>
      </c>
      <c r="X88" s="232"/>
      <c r="Y88" s="233" t="str">
        <f t="shared" si="141"/>
        <v>0</v>
      </c>
      <c r="Z88" s="232"/>
      <c r="AA88" s="233" t="str">
        <f t="shared" si="142"/>
        <v>0</v>
      </c>
      <c r="AB88" s="232"/>
      <c r="AC88" s="233" t="str">
        <f t="shared" si="143"/>
        <v>0</v>
      </c>
      <c r="AD88" s="232"/>
      <c r="AE88" s="233" t="str">
        <f t="shared" si="144"/>
        <v>0</v>
      </c>
      <c r="AF88" s="227" t="str">
        <f t="shared" si="145"/>
        <v/>
      </c>
      <c r="AG88" s="227" t="str">
        <f t="shared" si="146"/>
        <v/>
      </c>
      <c r="AH88" s="234"/>
      <c r="AI88" s="227" t="str">
        <f t="shared" si="147"/>
        <v/>
      </c>
      <c r="AJ88" s="227" t="str">
        <f>IFERROR(VLOOKUP((CONCATENATE(AG88,AI88)),Listados!$U$3:$V$11,2,FALSE),"")</f>
        <v/>
      </c>
      <c r="AK88" s="227" t="str">
        <f t="shared" si="148"/>
        <v/>
      </c>
      <c r="AL88" s="472"/>
      <c r="AM88" s="472"/>
      <c r="AN88" s="472"/>
      <c r="AO88" s="472"/>
      <c r="AP88" s="423"/>
      <c r="AQ88" s="423"/>
      <c r="AR88" s="473"/>
      <c r="AS88" s="473"/>
      <c r="AT88" s="473"/>
      <c r="AU88" s="473"/>
      <c r="AV88" s="235"/>
      <c r="AW88" s="235"/>
      <c r="AX88" s="235"/>
      <c r="AY88" s="235"/>
      <c r="AZ88" s="235"/>
      <c r="BA88" s="235"/>
      <c r="BB88" s="428"/>
      <c r="BC88" s="428"/>
      <c r="BD88" s="428"/>
      <c r="BE88" s="430"/>
      <c r="BF88" s="432"/>
      <c r="BG88" s="459"/>
    </row>
    <row r="89" spans="1:59">
      <c r="A89" s="484"/>
      <c r="B89" s="471"/>
      <c r="C89" s="475"/>
      <c r="D89" s="471"/>
      <c r="E89" s="471"/>
      <c r="F89" s="471"/>
      <c r="G89" s="260"/>
      <c r="H89" s="236"/>
      <c r="I89" s="236"/>
      <c r="J89" s="471"/>
      <c r="K89" s="473"/>
      <c r="L89" s="476"/>
      <c r="M89" s="473"/>
      <c r="N89" s="473"/>
      <c r="O89" s="247"/>
      <c r="P89" s="237"/>
      <c r="Q89" s="248"/>
      <c r="R89" s="232"/>
      <c r="S89" s="233" t="str">
        <f t="shared" si="138"/>
        <v>0</v>
      </c>
      <c r="T89" s="232"/>
      <c r="U89" s="233" t="str">
        <f t="shared" si="139"/>
        <v>0</v>
      </c>
      <c r="V89" s="232"/>
      <c r="W89" s="233" t="str">
        <f t="shared" si="140"/>
        <v>0</v>
      </c>
      <c r="X89" s="232"/>
      <c r="Y89" s="233" t="str">
        <f t="shared" si="141"/>
        <v>0</v>
      </c>
      <c r="Z89" s="232"/>
      <c r="AA89" s="233" t="str">
        <f t="shared" si="142"/>
        <v>0</v>
      </c>
      <c r="AB89" s="232"/>
      <c r="AC89" s="233" t="str">
        <f t="shared" si="143"/>
        <v>0</v>
      </c>
      <c r="AD89" s="232"/>
      <c r="AE89" s="233" t="str">
        <f t="shared" si="144"/>
        <v>0</v>
      </c>
      <c r="AF89" s="227" t="str">
        <f t="shared" si="145"/>
        <v/>
      </c>
      <c r="AG89" s="227" t="str">
        <f t="shared" si="146"/>
        <v/>
      </c>
      <c r="AH89" s="234"/>
      <c r="AI89" s="227" t="str">
        <f t="shared" si="147"/>
        <v/>
      </c>
      <c r="AJ89" s="227" t="str">
        <f>IFERROR(VLOOKUP((CONCATENATE(AG89,AI89)),Listados!$U$3:$V$11,2,FALSE),"")</f>
        <v/>
      </c>
      <c r="AK89" s="227" t="str">
        <f t="shared" si="148"/>
        <v/>
      </c>
      <c r="AL89" s="472"/>
      <c r="AM89" s="472"/>
      <c r="AN89" s="472"/>
      <c r="AO89" s="472"/>
      <c r="AP89" s="423"/>
      <c r="AQ89" s="423"/>
      <c r="AR89" s="473"/>
      <c r="AS89" s="473"/>
      <c r="AT89" s="473"/>
      <c r="AU89" s="473"/>
      <c r="AV89" s="235"/>
      <c r="AW89" s="235"/>
      <c r="AX89" s="238"/>
      <c r="AY89" s="238"/>
      <c r="AZ89" s="235"/>
      <c r="BA89" s="235"/>
      <c r="BB89" s="428"/>
      <c r="BC89" s="428"/>
      <c r="BD89" s="428"/>
      <c r="BE89" s="430"/>
      <c r="BF89" s="432"/>
      <c r="BG89" s="459"/>
    </row>
    <row r="90" spans="1:59" ht="15.75" thickBot="1">
      <c r="A90" s="485"/>
      <c r="B90" s="480"/>
      <c r="C90" s="487"/>
      <c r="D90" s="480"/>
      <c r="E90" s="480"/>
      <c r="F90" s="480"/>
      <c r="G90" s="194"/>
      <c r="H90" s="122"/>
      <c r="I90" s="122"/>
      <c r="J90" s="480"/>
      <c r="K90" s="489"/>
      <c r="L90" s="491"/>
      <c r="M90" s="489"/>
      <c r="N90" s="489"/>
      <c r="O90" s="123"/>
      <c r="P90" s="124"/>
      <c r="Q90" s="139"/>
      <c r="R90" s="114"/>
      <c r="S90" s="113" t="str">
        <f t="shared" si="138"/>
        <v>0</v>
      </c>
      <c r="T90" s="114"/>
      <c r="U90" s="113" t="str">
        <f t="shared" si="139"/>
        <v>0</v>
      </c>
      <c r="V90" s="114"/>
      <c r="W90" s="113" t="str">
        <f t="shared" si="140"/>
        <v>0</v>
      </c>
      <c r="X90" s="114"/>
      <c r="Y90" s="113" t="str">
        <f t="shared" si="141"/>
        <v>0</v>
      </c>
      <c r="Z90" s="114"/>
      <c r="AA90" s="113" t="str">
        <f t="shared" si="142"/>
        <v>0</v>
      </c>
      <c r="AB90" s="114"/>
      <c r="AC90" s="113" t="str">
        <f t="shared" si="143"/>
        <v>0</v>
      </c>
      <c r="AD90" s="114"/>
      <c r="AE90" s="113" t="str">
        <f t="shared" si="144"/>
        <v>0</v>
      </c>
      <c r="AF90" s="116" t="str">
        <f t="shared" si="145"/>
        <v/>
      </c>
      <c r="AG90" s="116" t="str">
        <f t="shared" si="146"/>
        <v/>
      </c>
      <c r="AH90" s="125"/>
      <c r="AI90" s="116" t="str">
        <f t="shared" si="147"/>
        <v/>
      </c>
      <c r="AJ90" s="116" t="str">
        <f>IFERROR(VLOOKUP((CONCATENATE(AG90,AI90)),Listados!$U$3:$V$11,2,FALSE),"")</f>
        <v/>
      </c>
      <c r="AK90" s="116" t="str">
        <f t="shared" si="148"/>
        <v/>
      </c>
      <c r="AL90" s="482"/>
      <c r="AM90" s="482"/>
      <c r="AN90" s="482"/>
      <c r="AO90" s="482"/>
      <c r="AP90" s="523"/>
      <c r="AQ90" s="523"/>
      <c r="AR90" s="489"/>
      <c r="AS90" s="489"/>
      <c r="AT90" s="489"/>
      <c r="AU90" s="489"/>
      <c r="AV90" s="117"/>
      <c r="AW90" s="117"/>
      <c r="AX90" s="118"/>
      <c r="AY90" s="118"/>
      <c r="AZ90" s="117"/>
      <c r="BA90" s="117"/>
      <c r="BB90" s="447"/>
      <c r="BC90" s="447"/>
      <c r="BD90" s="447"/>
      <c r="BE90" s="455"/>
      <c r="BF90" s="457"/>
      <c r="BG90" s="460"/>
    </row>
    <row r="91" spans="1:59" ht="185.25">
      <c r="A91" s="477">
        <v>21</v>
      </c>
      <c r="B91" s="470" t="s">
        <v>215</v>
      </c>
      <c r="C91" s="478" t="s">
        <v>308</v>
      </c>
      <c r="D91" s="470" t="s">
        <v>309</v>
      </c>
      <c r="E91" s="470" t="s">
        <v>218</v>
      </c>
      <c r="F91" s="470" t="s">
        <v>310</v>
      </c>
      <c r="G91" s="83" t="s">
        <v>311</v>
      </c>
      <c r="H91" s="83" t="s">
        <v>67</v>
      </c>
      <c r="I91" s="83" t="s">
        <v>312</v>
      </c>
      <c r="J91" s="470" t="s">
        <v>271</v>
      </c>
      <c r="K91" s="437">
        <f>+VLOOKUP(J91,Listados!$K$8:$L$12,2,0)</f>
        <v>1</v>
      </c>
      <c r="L91" s="435" t="s">
        <v>70</v>
      </c>
      <c r="M91" s="437">
        <f>+VLOOKUP(L91,Listados!$K$13:$L$17,2,0)</f>
        <v>2</v>
      </c>
      <c r="N91" s="437" t="str">
        <f>IF(AND(J91&lt;&gt;"",L91&lt;&gt;""),VLOOKUP(J91&amp;L91,Listados!$M$3:$N$27,2,FALSE),"")</f>
        <v>Bajo</v>
      </c>
      <c r="O91" s="190" t="s">
        <v>313</v>
      </c>
      <c r="P91" s="82"/>
      <c r="Q91" s="83"/>
      <c r="R91" s="45"/>
      <c r="S91" s="55" t="str">
        <f t="shared" si="138"/>
        <v>0</v>
      </c>
      <c r="T91" s="45"/>
      <c r="U91" s="55" t="str">
        <f t="shared" si="139"/>
        <v>0</v>
      </c>
      <c r="V91" s="45"/>
      <c r="W91" s="55" t="str">
        <f t="shared" si="140"/>
        <v>0</v>
      </c>
      <c r="X91" s="45"/>
      <c r="Y91" s="55" t="str">
        <f t="shared" si="141"/>
        <v>0</v>
      </c>
      <c r="Z91" s="45"/>
      <c r="AA91" s="55" t="str">
        <f t="shared" si="142"/>
        <v>0</v>
      </c>
      <c r="AB91" s="45"/>
      <c r="AC91" s="55" t="str">
        <f t="shared" si="143"/>
        <v>0</v>
      </c>
      <c r="AD91" s="45"/>
      <c r="AE91" s="55" t="str">
        <f t="shared" si="144"/>
        <v>0</v>
      </c>
      <c r="AF91" s="80" t="str">
        <f t="shared" si="145"/>
        <v/>
      </c>
      <c r="AG91" s="80" t="str">
        <f t="shared" si="146"/>
        <v/>
      </c>
      <c r="AH91" s="84"/>
      <c r="AI91" s="80" t="str">
        <f t="shared" si="147"/>
        <v/>
      </c>
      <c r="AJ91" s="80" t="str">
        <f>IFERROR(VLOOKUP((CONCATENATE(AG91,AI91)),Listados!$U$3:$V$11,2,FALSE),"")</f>
        <v/>
      </c>
      <c r="AK91" s="80" t="str">
        <f t="shared" si="148"/>
        <v/>
      </c>
      <c r="AL91" s="443" t="e">
        <f t="shared" ref="AL91" si="161">AVERAGE(AK91:AK94)</f>
        <v>#DIV/0!</v>
      </c>
      <c r="AM91" s="443" t="e">
        <f t="shared" ref="AM91" si="162">IF(AL91&lt;=50,"Débil",IF(AL91&lt;=99,"Moderado",IF(AL91=100,"fuerte","")))</f>
        <v>#DIV/0!</v>
      </c>
      <c r="AN91" s="443" t="e">
        <f t="shared" ref="AN91" si="163">+IF(AND(Q91="Preventivo",AM91="Fuerte"),2,IF(AND(Q91="Preventivo",AM91="Moderado"),1,0))</f>
        <v>#DIV/0!</v>
      </c>
      <c r="AO91" s="443" t="e">
        <f t="shared" ref="AO91" si="164">+IF(AND(Q91="Detectivo",$AM91="Fuerte"),2,IF(AND(Q91="Detectivo",$AM91="Moderado"),1,IF(AND(Q91="Preventivo",$AM91="Fuerte"),1,0)))</f>
        <v>#DIV/0!</v>
      </c>
      <c r="AP91" s="423" t="e">
        <f t="shared" ref="AP91" si="165">+K91-AN91</f>
        <v>#DIV/0!</v>
      </c>
      <c r="AQ91" s="423" t="e">
        <f t="shared" ref="AQ91" si="166">+M91-AO91</f>
        <v>#DIV/0!</v>
      </c>
      <c r="AR91" s="437" t="e">
        <f>+VLOOKUP(MIN(AP91),Listados!$J$18:$K$24,2,TRUE)</f>
        <v>#DIV/0!</v>
      </c>
      <c r="AS91" s="437" t="e">
        <f>+VLOOKUP(MIN(AQ91),Listados!$J$26:$K$32,2,TRUE)</f>
        <v>#DIV/0!</v>
      </c>
      <c r="AT91" s="437" t="e">
        <f>IF(AND(AR91&lt;&gt;"",AS91&lt;&gt;""),VLOOKUP(AR91&amp;AS91,Listados!$M$3:$N$27,2,FALSE),"")</f>
        <v>#DIV/0!</v>
      </c>
      <c r="AU91" s="437" t="e">
        <f>+VLOOKUP(AT91,Listados!$P$3:$Q$6,2,FALSE)</f>
        <v>#DIV/0!</v>
      </c>
      <c r="AV91" s="85"/>
      <c r="AW91" s="85"/>
      <c r="AX91" s="86"/>
      <c r="AY91" s="87"/>
      <c r="AZ91" s="85"/>
      <c r="BA91" s="85"/>
      <c r="BB91" s="428"/>
      <c r="BC91" s="428"/>
      <c r="BD91" s="428"/>
      <c r="BE91" s="430"/>
      <c r="BF91" s="432"/>
      <c r="BG91" s="432"/>
    </row>
    <row r="92" spans="1:59" ht="114">
      <c r="A92" s="474"/>
      <c r="B92" s="471"/>
      <c r="C92" s="475"/>
      <c r="D92" s="471"/>
      <c r="E92" s="471"/>
      <c r="F92" s="471"/>
      <c r="G92" s="250" t="s">
        <v>314</v>
      </c>
      <c r="H92" s="250" t="s">
        <v>67</v>
      </c>
      <c r="I92" s="250" t="s">
        <v>110</v>
      </c>
      <c r="J92" s="471"/>
      <c r="K92" s="473"/>
      <c r="L92" s="476"/>
      <c r="M92" s="473"/>
      <c r="N92" s="473"/>
      <c r="O92" s="259" t="s">
        <v>315</v>
      </c>
      <c r="P92" s="230"/>
      <c r="Q92" s="250"/>
      <c r="R92" s="232"/>
      <c r="S92" s="233" t="str">
        <f t="shared" si="138"/>
        <v>0</v>
      </c>
      <c r="T92" s="232"/>
      <c r="U92" s="233" t="str">
        <f t="shared" si="139"/>
        <v>0</v>
      </c>
      <c r="V92" s="232"/>
      <c r="W92" s="233" t="str">
        <f t="shared" si="140"/>
        <v>0</v>
      </c>
      <c r="X92" s="232"/>
      <c r="Y92" s="233" t="str">
        <f t="shared" si="141"/>
        <v>0</v>
      </c>
      <c r="Z92" s="232"/>
      <c r="AA92" s="233" t="str">
        <f t="shared" si="142"/>
        <v>0</v>
      </c>
      <c r="AB92" s="232"/>
      <c r="AC92" s="233" t="str">
        <f t="shared" si="143"/>
        <v>0</v>
      </c>
      <c r="AD92" s="232"/>
      <c r="AE92" s="233" t="str">
        <f t="shared" si="144"/>
        <v>0</v>
      </c>
      <c r="AF92" s="227" t="str">
        <f t="shared" si="145"/>
        <v/>
      </c>
      <c r="AG92" s="227" t="str">
        <f t="shared" si="146"/>
        <v/>
      </c>
      <c r="AH92" s="234"/>
      <c r="AI92" s="227" t="str">
        <f t="shared" si="147"/>
        <v/>
      </c>
      <c r="AJ92" s="227" t="str">
        <f>IFERROR(VLOOKUP((CONCATENATE(AG92,AI92)),Listados!$U$3:$V$11,2,FALSE),"")</f>
        <v/>
      </c>
      <c r="AK92" s="227" t="str">
        <f t="shared" si="148"/>
        <v/>
      </c>
      <c r="AL92" s="472"/>
      <c r="AM92" s="472"/>
      <c r="AN92" s="472"/>
      <c r="AO92" s="472"/>
      <c r="AP92" s="423"/>
      <c r="AQ92" s="423"/>
      <c r="AR92" s="473"/>
      <c r="AS92" s="473"/>
      <c r="AT92" s="473"/>
      <c r="AU92" s="473"/>
      <c r="AV92" s="235"/>
      <c r="AW92" s="235"/>
      <c r="AX92" s="235"/>
      <c r="AY92" s="235"/>
      <c r="AZ92" s="235"/>
      <c r="BA92" s="235"/>
      <c r="BB92" s="428"/>
      <c r="BC92" s="428"/>
      <c r="BD92" s="428"/>
      <c r="BE92" s="430"/>
      <c r="BF92" s="432"/>
      <c r="BG92" s="432"/>
    </row>
    <row r="93" spans="1:59" ht="114">
      <c r="A93" s="474"/>
      <c r="B93" s="471"/>
      <c r="C93" s="475"/>
      <c r="D93" s="471"/>
      <c r="E93" s="471"/>
      <c r="F93" s="471"/>
      <c r="G93" s="250" t="s">
        <v>316</v>
      </c>
      <c r="H93" s="250" t="s">
        <v>67</v>
      </c>
      <c r="I93" s="250"/>
      <c r="J93" s="471"/>
      <c r="K93" s="473"/>
      <c r="L93" s="476"/>
      <c r="M93" s="473"/>
      <c r="N93" s="473"/>
      <c r="O93" s="259" t="s">
        <v>317</v>
      </c>
      <c r="P93" s="237"/>
      <c r="Q93" s="248"/>
      <c r="R93" s="232"/>
      <c r="S93" s="233" t="str">
        <f t="shared" si="138"/>
        <v>0</v>
      </c>
      <c r="T93" s="232"/>
      <c r="U93" s="233" t="str">
        <f t="shared" si="139"/>
        <v>0</v>
      </c>
      <c r="V93" s="232"/>
      <c r="W93" s="233" t="str">
        <f t="shared" si="140"/>
        <v>0</v>
      </c>
      <c r="X93" s="232"/>
      <c r="Y93" s="233" t="str">
        <f t="shared" si="141"/>
        <v>0</v>
      </c>
      <c r="Z93" s="232"/>
      <c r="AA93" s="233" t="str">
        <f t="shared" si="142"/>
        <v>0</v>
      </c>
      <c r="AB93" s="232"/>
      <c r="AC93" s="233" t="str">
        <f t="shared" si="143"/>
        <v>0</v>
      </c>
      <c r="AD93" s="232"/>
      <c r="AE93" s="233" t="str">
        <f t="shared" si="144"/>
        <v>0</v>
      </c>
      <c r="AF93" s="227" t="str">
        <f t="shared" si="145"/>
        <v/>
      </c>
      <c r="AG93" s="227" t="str">
        <f t="shared" si="146"/>
        <v/>
      </c>
      <c r="AH93" s="234"/>
      <c r="AI93" s="227" t="str">
        <f t="shared" si="147"/>
        <v/>
      </c>
      <c r="AJ93" s="227" t="str">
        <f>IFERROR(VLOOKUP((CONCATENATE(AG93,AI93)),Listados!$U$3:$V$11,2,FALSE),"")</f>
        <v/>
      </c>
      <c r="AK93" s="227" t="str">
        <f t="shared" si="148"/>
        <v/>
      </c>
      <c r="AL93" s="472"/>
      <c r="AM93" s="472"/>
      <c r="AN93" s="472"/>
      <c r="AO93" s="472"/>
      <c r="AP93" s="423"/>
      <c r="AQ93" s="423"/>
      <c r="AR93" s="473"/>
      <c r="AS93" s="473"/>
      <c r="AT93" s="473"/>
      <c r="AU93" s="473"/>
      <c r="AV93" s="235"/>
      <c r="AW93" s="235"/>
      <c r="AX93" s="238"/>
      <c r="AY93" s="238"/>
      <c r="AZ93" s="235"/>
      <c r="BA93" s="235"/>
      <c r="BB93" s="428"/>
      <c r="BC93" s="428"/>
      <c r="BD93" s="428"/>
      <c r="BE93" s="430"/>
      <c r="BF93" s="432"/>
      <c r="BG93" s="432"/>
    </row>
    <row r="94" spans="1:59" ht="15.75" thickBot="1">
      <c r="A94" s="474"/>
      <c r="B94" s="471"/>
      <c r="C94" s="475"/>
      <c r="D94" s="471"/>
      <c r="E94" s="471"/>
      <c r="F94" s="471"/>
      <c r="G94" s="236"/>
      <c r="H94" s="236"/>
      <c r="I94" s="236"/>
      <c r="J94" s="471"/>
      <c r="K94" s="473"/>
      <c r="L94" s="476"/>
      <c r="M94" s="473"/>
      <c r="N94" s="473"/>
      <c r="O94" s="247"/>
      <c r="P94" s="237"/>
      <c r="Q94" s="248"/>
      <c r="R94" s="232"/>
      <c r="S94" s="233" t="str">
        <f t="shared" si="138"/>
        <v>0</v>
      </c>
      <c r="T94" s="232"/>
      <c r="U94" s="233" t="str">
        <f t="shared" si="139"/>
        <v>0</v>
      </c>
      <c r="V94" s="232"/>
      <c r="W94" s="233" t="str">
        <f t="shared" si="140"/>
        <v>0</v>
      </c>
      <c r="X94" s="232"/>
      <c r="Y94" s="233" t="str">
        <f t="shared" si="141"/>
        <v>0</v>
      </c>
      <c r="Z94" s="232"/>
      <c r="AA94" s="233" t="str">
        <f t="shared" si="142"/>
        <v>0</v>
      </c>
      <c r="AB94" s="232"/>
      <c r="AC94" s="233" t="str">
        <f t="shared" si="143"/>
        <v>0</v>
      </c>
      <c r="AD94" s="232"/>
      <c r="AE94" s="233" t="str">
        <f t="shared" si="144"/>
        <v>0</v>
      </c>
      <c r="AF94" s="227" t="str">
        <f t="shared" si="145"/>
        <v/>
      </c>
      <c r="AG94" s="227" t="str">
        <f t="shared" si="146"/>
        <v/>
      </c>
      <c r="AH94" s="234"/>
      <c r="AI94" s="227" t="str">
        <f t="shared" si="147"/>
        <v/>
      </c>
      <c r="AJ94" s="227" t="str">
        <f>IFERROR(VLOOKUP((CONCATENATE(AG94,AI94)),Listados!$U$3:$V$11,2,FALSE),"")</f>
        <v/>
      </c>
      <c r="AK94" s="227" t="str">
        <f t="shared" si="148"/>
        <v/>
      </c>
      <c r="AL94" s="472"/>
      <c r="AM94" s="472"/>
      <c r="AN94" s="472"/>
      <c r="AO94" s="472"/>
      <c r="AP94" s="443"/>
      <c r="AQ94" s="443"/>
      <c r="AR94" s="473"/>
      <c r="AS94" s="473"/>
      <c r="AT94" s="473"/>
      <c r="AU94" s="473"/>
      <c r="AV94" s="235"/>
      <c r="AW94" s="235"/>
      <c r="AX94" s="238"/>
      <c r="AY94" s="238"/>
      <c r="AZ94" s="235"/>
      <c r="BA94" s="235"/>
      <c r="BB94" s="429"/>
      <c r="BC94" s="429"/>
      <c r="BD94" s="429"/>
      <c r="BE94" s="431"/>
      <c r="BF94" s="433"/>
      <c r="BG94" s="433"/>
    </row>
    <row r="95" spans="1:59" ht="114">
      <c r="A95" s="474">
        <v>22</v>
      </c>
      <c r="B95" s="471" t="s">
        <v>215</v>
      </c>
      <c r="C95" s="475" t="s">
        <v>308</v>
      </c>
      <c r="D95" s="471" t="s">
        <v>318</v>
      </c>
      <c r="E95" s="470" t="s">
        <v>218</v>
      </c>
      <c r="F95" s="470" t="s">
        <v>310</v>
      </c>
      <c r="G95" s="236" t="s">
        <v>319</v>
      </c>
      <c r="H95" s="236" t="s">
        <v>67</v>
      </c>
      <c r="I95" s="236" t="s">
        <v>320</v>
      </c>
      <c r="J95" s="471" t="s">
        <v>143</v>
      </c>
      <c r="K95" s="473">
        <f>+VLOOKUP(J95,Listados!$K$8:$L$12,2,0)</f>
        <v>2</v>
      </c>
      <c r="L95" s="476" t="s">
        <v>70</v>
      </c>
      <c r="M95" s="473">
        <f>+VLOOKUP(L95,Listados!$K$13:$L$17,2,0)</f>
        <v>2</v>
      </c>
      <c r="N95" s="473" t="str">
        <f>IF(AND(J95&lt;&gt;"",L95&lt;&gt;""),VLOOKUP(J95&amp;L95,Listados!$M$3:$N$27,2,FALSE),"")</f>
        <v>Bajo</v>
      </c>
      <c r="O95" s="229" t="s">
        <v>321</v>
      </c>
      <c r="P95" s="230"/>
      <c r="Q95" s="250"/>
      <c r="R95" s="232"/>
      <c r="S95" s="233" t="str">
        <f t="shared" si="138"/>
        <v>0</v>
      </c>
      <c r="T95" s="232"/>
      <c r="U95" s="233" t="str">
        <f t="shared" si="139"/>
        <v>0</v>
      </c>
      <c r="V95" s="232"/>
      <c r="W95" s="233" t="str">
        <f t="shared" si="140"/>
        <v>0</v>
      </c>
      <c r="X95" s="232"/>
      <c r="Y95" s="233" t="str">
        <f t="shared" si="141"/>
        <v>0</v>
      </c>
      <c r="Z95" s="232"/>
      <c r="AA95" s="233" t="str">
        <f t="shared" si="142"/>
        <v>0</v>
      </c>
      <c r="AB95" s="232"/>
      <c r="AC95" s="233" t="str">
        <f t="shared" si="143"/>
        <v>0</v>
      </c>
      <c r="AD95" s="232"/>
      <c r="AE95" s="233" t="str">
        <f t="shared" si="144"/>
        <v>0</v>
      </c>
      <c r="AF95" s="227" t="str">
        <f t="shared" si="145"/>
        <v/>
      </c>
      <c r="AG95" s="227" t="str">
        <f t="shared" si="146"/>
        <v/>
      </c>
      <c r="AH95" s="234"/>
      <c r="AI95" s="227" t="str">
        <f t="shared" si="147"/>
        <v/>
      </c>
      <c r="AJ95" s="227" t="str">
        <f>IFERROR(VLOOKUP((CONCATENATE(AG95,AI95)),Listados!$U$3:$V$11,2,FALSE),"")</f>
        <v/>
      </c>
      <c r="AK95" s="227" t="str">
        <f t="shared" si="148"/>
        <v/>
      </c>
      <c r="AL95" s="472" t="e">
        <f t="shared" ref="AL95" si="167">AVERAGE(AK95:AK98)</f>
        <v>#DIV/0!</v>
      </c>
      <c r="AM95" s="472" t="e">
        <f t="shared" ref="AM95" si="168">IF(AL95&lt;=50,"Débil",IF(AL95&lt;=99,"Moderado",IF(AL95=100,"fuerte","")))</f>
        <v>#DIV/0!</v>
      </c>
      <c r="AN95" s="472" t="e">
        <f t="shared" ref="AN95" si="169">+IF(AND(Q95="Preventivo",AM95="Fuerte"),2,IF(AND(Q95="Preventivo",AM95="Moderado"),1,0))</f>
        <v>#DIV/0!</v>
      </c>
      <c r="AO95" s="472" t="e">
        <f t="shared" ref="AO95" si="170">+IF(AND(Q95="Detectivo",$AM95="Fuerte"),2,IF(AND(Q95="Detectivo",$AM95="Moderado"),1,IF(AND(Q95="Preventivo",$AM95="Fuerte"),1,0)))</f>
        <v>#DIV/0!</v>
      </c>
      <c r="AP95" s="442" t="e">
        <f t="shared" ref="AP95" si="171">+K95-AN95</f>
        <v>#DIV/0!</v>
      </c>
      <c r="AQ95" s="442" t="e">
        <f t="shared" ref="AQ95" si="172">+M95-AO95</f>
        <v>#DIV/0!</v>
      </c>
      <c r="AR95" s="473" t="e">
        <f>+VLOOKUP(MIN(AP95),Listados!$J$18:$K$24,2,TRUE)</f>
        <v>#DIV/0!</v>
      </c>
      <c r="AS95" s="473" t="e">
        <f>+VLOOKUP(MIN(AQ95),Listados!$J$26:$K$32,2,TRUE)</f>
        <v>#DIV/0!</v>
      </c>
      <c r="AT95" s="473" t="e">
        <f>IF(AND(AR95&lt;&gt;"",AS95&lt;&gt;""),VLOOKUP(AR95&amp;AS95,Listados!$M$3:$N$27,2,FALSE),"")</f>
        <v>#DIV/0!</v>
      </c>
      <c r="AU95" s="473" t="e">
        <f>+VLOOKUP(AT95,Listados!$P$3:$Q$6,2,FALSE)</f>
        <v>#DIV/0!</v>
      </c>
      <c r="AV95" s="235"/>
      <c r="AW95" s="235"/>
      <c r="AX95" s="238"/>
      <c r="AY95" s="262"/>
      <c r="AZ95" s="235"/>
      <c r="BA95" s="235"/>
      <c r="BB95" s="428"/>
      <c r="BC95" s="428"/>
      <c r="BD95" s="428"/>
      <c r="BE95" s="430"/>
      <c r="BF95" s="432"/>
      <c r="BG95" s="432"/>
    </row>
    <row r="96" spans="1:59" ht="142.5">
      <c r="A96" s="474"/>
      <c r="B96" s="471"/>
      <c r="C96" s="475"/>
      <c r="D96" s="471"/>
      <c r="E96" s="471"/>
      <c r="F96" s="471"/>
      <c r="G96" s="236" t="s">
        <v>322</v>
      </c>
      <c r="H96" s="236" t="s">
        <v>67</v>
      </c>
      <c r="I96" s="236" t="s">
        <v>323</v>
      </c>
      <c r="J96" s="471"/>
      <c r="K96" s="473"/>
      <c r="L96" s="476"/>
      <c r="M96" s="473"/>
      <c r="N96" s="473"/>
      <c r="O96" s="256"/>
      <c r="P96" s="230"/>
      <c r="Q96" s="250"/>
      <c r="R96" s="232"/>
      <c r="S96" s="233" t="str">
        <f t="shared" si="138"/>
        <v>0</v>
      </c>
      <c r="T96" s="232"/>
      <c r="U96" s="233" t="str">
        <f t="shared" si="139"/>
        <v>0</v>
      </c>
      <c r="V96" s="232"/>
      <c r="W96" s="233" t="str">
        <f t="shared" si="140"/>
        <v>0</v>
      </c>
      <c r="X96" s="232"/>
      <c r="Y96" s="233" t="str">
        <f t="shared" si="141"/>
        <v>0</v>
      </c>
      <c r="Z96" s="232"/>
      <c r="AA96" s="233" t="str">
        <f t="shared" si="142"/>
        <v>0</v>
      </c>
      <c r="AB96" s="232"/>
      <c r="AC96" s="233" t="str">
        <f t="shared" si="143"/>
        <v>0</v>
      </c>
      <c r="AD96" s="232"/>
      <c r="AE96" s="233" t="str">
        <f t="shared" si="144"/>
        <v>0</v>
      </c>
      <c r="AF96" s="227" t="str">
        <f t="shared" si="145"/>
        <v/>
      </c>
      <c r="AG96" s="227" t="str">
        <f t="shared" si="146"/>
        <v/>
      </c>
      <c r="AH96" s="234"/>
      <c r="AI96" s="227" t="str">
        <f t="shared" si="147"/>
        <v/>
      </c>
      <c r="AJ96" s="227" t="str">
        <f>IFERROR(VLOOKUP((CONCATENATE(AG96,AI96)),Listados!$U$3:$V$11,2,FALSE),"")</f>
        <v/>
      </c>
      <c r="AK96" s="227" t="str">
        <f t="shared" si="148"/>
        <v/>
      </c>
      <c r="AL96" s="472"/>
      <c r="AM96" s="472"/>
      <c r="AN96" s="472"/>
      <c r="AO96" s="472"/>
      <c r="AP96" s="423"/>
      <c r="AQ96" s="423"/>
      <c r="AR96" s="473"/>
      <c r="AS96" s="473"/>
      <c r="AT96" s="473"/>
      <c r="AU96" s="473"/>
      <c r="AV96" s="235"/>
      <c r="AW96" s="235"/>
      <c r="AX96" s="235"/>
      <c r="AY96" s="235"/>
      <c r="AZ96" s="235"/>
      <c r="BA96" s="235"/>
      <c r="BB96" s="428"/>
      <c r="BC96" s="428"/>
      <c r="BD96" s="428"/>
      <c r="BE96" s="430"/>
      <c r="BF96" s="432"/>
      <c r="BG96" s="432"/>
    </row>
    <row r="97" spans="1:59">
      <c r="A97" s="474"/>
      <c r="B97" s="471"/>
      <c r="C97" s="475"/>
      <c r="D97" s="471"/>
      <c r="E97" s="471"/>
      <c r="F97" s="471"/>
      <c r="G97" s="236"/>
      <c r="H97" s="236"/>
      <c r="I97" s="236"/>
      <c r="J97" s="471"/>
      <c r="K97" s="473"/>
      <c r="L97" s="476"/>
      <c r="M97" s="473"/>
      <c r="N97" s="473"/>
      <c r="O97" s="247"/>
      <c r="P97" s="237"/>
      <c r="Q97" s="248"/>
      <c r="R97" s="232"/>
      <c r="S97" s="233" t="str">
        <f t="shared" si="138"/>
        <v>0</v>
      </c>
      <c r="T97" s="232"/>
      <c r="U97" s="233" t="str">
        <f t="shared" si="139"/>
        <v>0</v>
      </c>
      <c r="V97" s="232"/>
      <c r="W97" s="233" t="str">
        <f t="shared" si="140"/>
        <v>0</v>
      </c>
      <c r="X97" s="232"/>
      <c r="Y97" s="233" t="str">
        <f t="shared" si="141"/>
        <v>0</v>
      </c>
      <c r="Z97" s="232"/>
      <c r="AA97" s="233" t="str">
        <f t="shared" si="142"/>
        <v>0</v>
      </c>
      <c r="AB97" s="232"/>
      <c r="AC97" s="233" t="str">
        <f t="shared" si="143"/>
        <v>0</v>
      </c>
      <c r="AD97" s="232"/>
      <c r="AE97" s="233" t="str">
        <f t="shared" si="144"/>
        <v>0</v>
      </c>
      <c r="AF97" s="227" t="str">
        <f t="shared" si="145"/>
        <v/>
      </c>
      <c r="AG97" s="227" t="str">
        <f t="shared" si="146"/>
        <v/>
      </c>
      <c r="AH97" s="234"/>
      <c r="AI97" s="227" t="str">
        <f t="shared" si="147"/>
        <v/>
      </c>
      <c r="AJ97" s="227" t="str">
        <f>IFERROR(VLOOKUP((CONCATENATE(AG97,AI97)),Listados!$U$3:$V$11,2,FALSE),"")</f>
        <v/>
      </c>
      <c r="AK97" s="227" t="str">
        <f t="shared" si="148"/>
        <v/>
      </c>
      <c r="AL97" s="472"/>
      <c r="AM97" s="472"/>
      <c r="AN97" s="472"/>
      <c r="AO97" s="472"/>
      <c r="AP97" s="423"/>
      <c r="AQ97" s="423"/>
      <c r="AR97" s="473"/>
      <c r="AS97" s="473"/>
      <c r="AT97" s="473"/>
      <c r="AU97" s="473"/>
      <c r="AV97" s="235"/>
      <c r="AW97" s="235"/>
      <c r="AX97" s="238"/>
      <c r="AY97" s="238"/>
      <c r="AZ97" s="235"/>
      <c r="BA97" s="235"/>
      <c r="BB97" s="428"/>
      <c r="BC97" s="428"/>
      <c r="BD97" s="428"/>
      <c r="BE97" s="430"/>
      <c r="BF97" s="432"/>
      <c r="BG97" s="432"/>
    </row>
    <row r="98" spans="1:59" ht="15.75" thickBot="1">
      <c r="A98" s="474"/>
      <c r="B98" s="471"/>
      <c r="C98" s="475"/>
      <c r="D98" s="471"/>
      <c r="E98" s="471"/>
      <c r="F98" s="471"/>
      <c r="G98" s="236"/>
      <c r="H98" s="236"/>
      <c r="I98" s="236"/>
      <c r="J98" s="471"/>
      <c r="K98" s="473"/>
      <c r="L98" s="476"/>
      <c r="M98" s="473"/>
      <c r="N98" s="473"/>
      <c r="O98" s="247"/>
      <c r="P98" s="237"/>
      <c r="Q98" s="248"/>
      <c r="R98" s="232"/>
      <c r="S98" s="233" t="str">
        <f t="shared" si="138"/>
        <v>0</v>
      </c>
      <c r="T98" s="232"/>
      <c r="U98" s="233" t="str">
        <f t="shared" si="139"/>
        <v>0</v>
      </c>
      <c r="V98" s="232"/>
      <c r="W98" s="233" t="str">
        <f t="shared" si="140"/>
        <v>0</v>
      </c>
      <c r="X98" s="232"/>
      <c r="Y98" s="233" t="str">
        <f t="shared" si="141"/>
        <v>0</v>
      </c>
      <c r="Z98" s="232"/>
      <c r="AA98" s="233" t="str">
        <f t="shared" si="142"/>
        <v>0</v>
      </c>
      <c r="AB98" s="232"/>
      <c r="AC98" s="233" t="str">
        <f t="shared" si="143"/>
        <v>0</v>
      </c>
      <c r="AD98" s="232"/>
      <c r="AE98" s="233" t="str">
        <f t="shared" si="144"/>
        <v>0</v>
      </c>
      <c r="AF98" s="227" t="str">
        <f t="shared" si="145"/>
        <v/>
      </c>
      <c r="AG98" s="227" t="str">
        <f t="shared" si="146"/>
        <v/>
      </c>
      <c r="AH98" s="234"/>
      <c r="AI98" s="227" t="str">
        <f t="shared" si="147"/>
        <v/>
      </c>
      <c r="AJ98" s="227" t="str">
        <f>IFERROR(VLOOKUP((CONCATENATE(AG98,AI98)),Listados!$U$3:$V$11,2,FALSE),"")</f>
        <v/>
      </c>
      <c r="AK98" s="227" t="str">
        <f t="shared" si="148"/>
        <v/>
      </c>
      <c r="AL98" s="472"/>
      <c r="AM98" s="472"/>
      <c r="AN98" s="472"/>
      <c r="AO98" s="472"/>
      <c r="AP98" s="443"/>
      <c r="AQ98" s="443"/>
      <c r="AR98" s="473"/>
      <c r="AS98" s="473"/>
      <c r="AT98" s="473"/>
      <c r="AU98" s="473"/>
      <c r="AV98" s="235"/>
      <c r="AW98" s="235"/>
      <c r="AX98" s="238"/>
      <c r="AY98" s="238"/>
      <c r="AZ98" s="235"/>
      <c r="BA98" s="235"/>
      <c r="BB98" s="429"/>
      <c r="BC98" s="429"/>
      <c r="BD98" s="429"/>
      <c r="BE98" s="431"/>
      <c r="BF98" s="433"/>
      <c r="BG98" s="433"/>
    </row>
    <row r="99" spans="1:59" ht="128.25">
      <c r="A99" s="474">
        <v>23</v>
      </c>
      <c r="B99" s="471" t="s">
        <v>215</v>
      </c>
      <c r="C99" s="475" t="s">
        <v>308</v>
      </c>
      <c r="D99" s="471" t="s">
        <v>324</v>
      </c>
      <c r="E99" s="470" t="s">
        <v>218</v>
      </c>
      <c r="F99" s="470" t="s">
        <v>310</v>
      </c>
      <c r="G99" s="236" t="s">
        <v>325</v>
      </c>
      <c r="H99" s="236" t="s">
        <v>67</v>
      </c>
      <c r="I99" s="236" t="s">
        <v>194</v>
      </c>
      <c r="J99" s="471" t="s">
        <v>143</v>
      </c>
      <c r="K99" s="473">
        <f>+VLOOKUP(J99,Listados!$K$8:$L$12,2,0)</f>
        <v>2</v>
      </c>
      <c r="L99" s="476" t="s">
        <v>70</v>
      </c>
      <c r="M99" s="473">
        <f>+VLOOKUP(L99,Listados!$K$13:$L$17,2,0)</f>
        <v>2</v>
      </c>
      <c r="N99" s="473" t="str">
        <f>IF(AND(J99&lt;&gt;"",L99&lt;&gt;""),VLOOKUP(J99&amp;L99,Listados!$M$3:$N$27,2,FALSE),"")</f>
        <v>Bajo</v>
      </c>
      <c r="O99" s="261" t="s">
        <v>326</v>
      </c>
      <c r="P99" s="230"/>
      <c r="Q99" s="250"/>
      <c r="R99" s="232"/>
      <c r="S99" s="233" t="str">
        <f t="shared" si="138"/>
        <v>0</v>
      </c>
      <c r="T99" s="232"/>
      <c r="U99" s="233" t="str">
        <f t="shared" si="139"/>
        <v>0</v>
      </c>
      <c r="V99" s="232"/>
      <c r="W99" s="233" t="str">
        <f t="shared" si="140"/>
        <v>0</v>
      </c>
      <c r="X99" s="232"/>
      <c r="Y99" s="233" t="str">
        <f t="shared" si="141"/>
        <v>0</v>
      </c>
      <c r="Z99" s="232"/>
      <c r="AA99" s="233" t="str">
        <f t="shared" si="142"/>
        <v>0</v>
      </c>
      <c r="AB99" s="232"/>
      <c r="AC99" s="233" t="str">
        <f t="shared" si="143"/>
        <v>0</v>
      </c>
      <c r="AD99" s="232"/>
      <c r="AE99" s="233" t="str">
        <f t="shared" si="144"/>
        <v>0</v>
      </c>
      <c r="AF99" s="227" t="str">
        <f t="shared" si="145"/>
        <v/>
      </c>
      <c r="AG99" s="227" t="str">
        <f t="shared" si="146"/>
        <v/>
      </c>
      <c r="AH99" s="234"/>
      <c r="AI99" s="227" t="str">
        <f t="shared" si="147"/>
        <v/>
      </c>
      <c r="AJ99" s="227" t="str">
        <f>IFERROR(VLOOKUP((CONCATENATE(AG99,AI99)),Listados!$U$3:$V$11,2,FALSE),"")</f>
        <v/>
      </c>
      <c r="AK99" s="227" t="str">
        <f t="shared" si="148"/>
        <v/>
      </c>
      <c r="AL99" s="472" t="e">
        <f t="shared" ref="AL99" si="173">AVERAGE(AK99:AK102)</f>
        <v>#DIV/0!</v>
      </c>
      <c r="AM99" s="472" t="e">
        <f t="shared" ref="AM99" si="174">IF(AL99&lt;=50,"Débil",IF(AL99&lt;=99,"Moderado",IF(AL99=100,"fuerte","")))</f>
        <v>#DIV/0!</v>
      </c>
      <c r="AN99" s="472" t="e">
        <f t="shared" ref="AN99" si="175">+IF(AND(Q99="Preventivo",AM99="Fuerte"),2,IF(AND(Q99="Preventivo",AM99="Moderado"),1,0))</f>
        <v>#DIV/0!</v>
      </c>
      <c r="AO99" s="472" t="e">
        <f t="shared" ref="AO99" si="176">+IF(AND(Q99="Detectivo",$AM99="Fuerte"),2,IF(AND(Q99="Detectivo",$AM99="Moderado"),1,IF(AND(Q99="Preventivo",$AM99="Fuerte"),1,0)))</f>
        <v>#DIV/0!</v>
      </c>
      <c r="AP99" s="442" t="e">
        <f t="shared" ref="AP99" si="177">+K99-AN99</f>
        <v>#DIV/0!</v>
      </c>
      <c r="AQ99" s="442" t="e">
        <f t="shared" ref="AQ99" si="178">+M99-AO99</f>
        <v>#DIV/0!</v>
      </c>
      <c r="AR99" s="473" t="e">
        <f>+VLOOKUP(MIN(AP99),Listados!$J$18:$K$24,2,TRUE)</f>
        <v>#DIV/0!</v>
      </c>
      <c r="AS99" s="473" t="e">
        <f>+VLOOKUP(MIN(AQ99),Listados!$J$26:$K$32,2,TRUE)</f>
        <v>#DIV/0!</v>
      </c>
      <c r="AT99" s="473" t="e">
        <f>IF(AND(AR99&lt;&gt;"",AS99&lt;&gt;""),VLOOKUP(AR99&amp;AS99,Listados!$M$3:$N$27,2,FALSE),"")</f>
        <v>#DIV/0!</v>
      </c>
      <c r="AU99" s="473" t="e">
        <f>+VLOOKUP(AT99,Listados!$P$3:$Q$6,2,FALSE)</f>
        <v>#DIV/0!</v>
      </c>
      <c r="AV99" s="235"/>
      <c r="AW99" s="235"/>
      <c r="AX99" s="238"/>
      <c r="AY99" s="262"/>
      <c r="AZ99" s="235"/>
      <c r="BA99" s="235"/>
      <c r="BB99" s="428"/>
      <c r="BC99" s="428"/>
      <c r="BD99" s="428"/>
      <c r="BE99" s="430"/>
      <c r="BF99" s="432"/>
      <c r="BG99" s="432"/>
    </row>
    <row r="100" spans="1:59" ht="114">
      <c r="A100" s="474"/>
      <c r="B100" s="471"/>
      <c r="C100" s="475"/>
      <c r="D100" s="471"/>
      <c r="E100" s="471"/>
      <c r="F100" s="471"/>
      <c r="G100" s="260" t="s">
        <v>327</v>
      </c>
      <c r="H100" s="236" t="s">
        <v>67</v>
      </c>
      <c r="I100" s="236" t="s">
        <v>328</v>
      </c>
      <c r="J100" s="471"/>
      <c r="K100" s="473"/>
      <c r="L100" s="476"/>
      <c r="M100" s="473"/>
      <c r="N100" s="473"/>
      <c r="O100" s="261" t="s">
        <v>329</v>
      </c>
      <c r="P100" s="230"/>
      <c r="Q100" s="250"/>
      <c r="R100" s="232"/>
      <c r="S100" s="233" t="str">
        <f t="shared" si="138"/>
        <v>0</v>
      </c>
      <c r="T100" s="232"/>
      <c r="U100" s="233" t="str">
        <f t="shared" si="139"/>
        <v>0</v>
      </c>
      <c r="V100" s="232"/>
      <c r="W100" s="233" t="str">
        <f t="shared" si="140"/>
        <v>0</v>
      </c>
      <c r="X100" s="232"/>
      <c r="Y100" s="233" t="str">
        <f t="shared" si="141"/>
        <v>0</v>
      </c>
      <c r="Z100" s="232"/>
      <c r="AA100" s="233" t="str">
        <f t="shared" si="142"/>
        <v>0</v>
      </c>
      <c r="AB100" s="232"/>
      <c r="AC100" s="233" t="str">
        <f t="shared" si="143"/>
        <v>0</v>
      </c>
      <c r="AD100" s="232"/>
      <c r="AE100" s="233" t="str">
        <f t="shared" si="144"/>
        <v>0</v>
      </c>
      <c r="AF100" s="227" t="str">
        <f t="shared" si="145"/>
        <v/>
      </c>
      <c r="AG100" s="227" t="str">
        <f t="shared" si="146"/>
        <v/>
      </c>
      <c r="AH100" s="234"/>
      <c r="AI100" s="227" t="str">
        <f t="shared" si="147"/>
        <v/>
      </c>
      <c r="AJ100" s="227" t="str">
        <f>IFERROR(VLOOKUP((CONCATENATE(AG100,AI100)),Listados!$U$3:$V$11,2,FALSE),"")</f>
        <v/>
      </c>
      <c r="AK100" s="227" t="str">
        <f t="shared" si="148"/>
        <v/>
      </c>
      <c r="AL100" s="472"/>
      <c r="AM100" s="472"/>
      <c r="AN100" s="472"/>
      <c r="AO100" s="472"/>
      <c r="AP100" s="423"/>
      <c r="AQ100" s="423"/>
      <c r="AR100" s="473"/>
      <c r="AS100" s="473"/>
      <c r="AT100" s="473"/>
      <c r="AU100" s="473"/>
      <c r="AV100" s="235"/>
      <c r="AW100" s="235"/>
      <c r="AX100" s="235"/>
      <c r="AY100" s="235"/>
      <c r="AZ100" s="235"/>
      <c r="BA100" s="235"/>
      <c r="BB100" s="428"/>
      <c r="BC100" s="428"/>
      <c r="BD100" s="428"/>
      <c r="BE100" s="430"/>
      <c r="BF100" s="432"/>
      <c r="BG100" s="432"/>
    </row>
    <row r="101" spans="1:59" ht="71.25">
      <c r="A101" s="474"/>
      <c r="B101" s="471"/>
      <c r="C101" s="475"/>
      <c r="D101" s="471"/>
      <c r="E101" s="471"/>
      <c r="F101" s="471"/>
      <c r="G101" s="260" t="s">
        <v>330</v>
      </c>
      <c r="H101" s="236" t="s">
        <v>67</v>
      </c>
      <c r="I101" s="236"/>
      <c r="J101" s="471"/>
      <c r="K101" s="473"/>
      <c r="L101" s="476"/>
      <c r="M101" s="473"/>
      <c r="N101" s="473"/>
      <c r="O101" s="247"/>
      <c r="P101" s="237"/>
      <c r="Q101" s="248"/>
      <c r="R101" s="232"/>
      <c r="S101" s="233" t="str">
        <f t="shared" si="138"/>
        <v>0</v>
      </c>
      <c r="T101" s="232"/>
      <c r="U101" s="233" t="str">
        <f t="shared" si="139"/>
        <v>0</v>
      </c>
      <c r="V101" s="232"/>
      <c r="W101" s="233" t="str">
        <f t="shared" si="140"/>
        <v>0</v>
      </c>
      <c r="X101" s="232"/>
      <c r="Y101" s="233" t="str">
        <f t="shared" si="141"/>
        <v>0</v>
      </c>
      <c r="Z101" s="232"/>
      <c r="AA101" s="233" t="str">
        <f t="shared" si="142"/>
        <v>0</v>
      </c>
      <c r="AB101" s="232"/>
      <c r="AC101" s="233" t="str">
        <f t="shared" si="143"/>
        <v>0</v>
      </c>
      <c r="AD101" s="232"/>
      <c r="AE101" s="233" t="str">
        <f t="shared" si="144"/>
        <v>0</v>
      </c>
      <c r="AF101" s="227" t="str">
        <f t="shared" si="145"/>
        <v/>
      </c>
      <c r="AG101" s="227" t="str">
        <f t="shared" si="146"/>
        <v/>
      </c>
      <c r="AH101" s="234"/>
      <c r="AI101" s="227" t="str">
        <f t="shared" si="147"/>
        <v/>
      </c>
      <c r="AJ101" s="227" t="str">
        <f>IFERROR(VLOOKUP((CONCATENATE(AG101,AI101)),Listados!$U$3:$V$11,2,FALSE),"")</f>
        <v/>
      </c>
      <c r="AK101" s="227" t="str">
        <f t="shared" si="148"/>
        <v/>
      </c>
      <c r="AL101" s="472"/>
      <c r="AM101" s="472"/>
      <c r="AN101" s="472"/>
      <c r="AO101" s="472"/>
      <c r="AP101" s="423"/>
      <c r="AQ101" s="423"/>
      <c r="AR101" s="473"/>
      <c r="AS101" s="473"/>
      <c r="AT101" s="473"/>
      <c r="AU101" s="473"/>
      <c r="AV101" s="235"/>
      <c r="AW101" s="235"/>
      <c r="AX101" s="238"/>
      <c r="AY101" s="238"/>
      <c r="AZ101" s="235"/>
      <c r="BA101" s="235"/>
      <c r="BB101" s="428"/>
      <c r="BC101" s="428"/>
      <c r="BD101" s="428"/>
      <c r="BE101" s="430"/>
      <c r="BF101" s="432"/>
      <c r="BG101" s="432"/>
    </row>
    <row r="102" spans="1:59" ht="57.75" thickBot="1">
      <c r="A102" s="474"/>
      <c r="B102" s="471"/>
      <c r="C102" s="475"/>
      <c r="D102" s="471"/>
      <c r="E102" s="471"/>
      <c r="F102" s="471"/>
      <c r="G102" s="260" t="s">
        <v>331</v>
      </c>
      <c r="H102" s="236" t="s">
        <v>121</v>
      </c>
      <c r="I102" s="236"/>
      <c r="J102" s="471"/>
      <c r="K102" s="473"/>
      <c r="L102" s="476"/>
      <c r="M102" s="473"/>
      <c r="N102" s="473"/>
      <c r="O102" s="247"/>
      <c r="P102" s="237"/>
      <c r="Q102" s="248"/>
      <c r="R102" s="232"/>
      <c r="S102" s="233" t="str">
        <f t="shared" si="138"/>
        <v>0</v>
      </c>
      <c r="T102" s="232"/>
      <c r="U102" s="233" t="str">
        <f t="shared" si="139"/>
        <v>0</v>
      </c>
      <c r="V102" s="232"/>
      <c r="W102" s="233" t="str">
        <f t="shared" si="140"/>
        <v>0</v>
      </c>
      <c r="X102" s="232"/>
      <c r="Y102" s="233" t="str">
        <f t="shared" si="141"/>
        <v>0</v>
      </c>
      <c r="Z102" s="232"/>
      <c r="AA102" s="233" t="str">
        <f t="shared" si="142"/>
        <v>0</v>
      </c>
      <c r="AB102" s="232"/>
      <c r="AC102" s="233" t="str">
        <f t="shared" si="143"/>
        <v>0</v>
      </c>
      <c r="AD102" s="232"/>
      <c r="AE102" s="233" t="str">
        <f t="shared" si="144"/>
        <v>0</v>
      </c>
      <c r="AF102" s="227" t="str">
        <f t="shared" si="145"/>
        <v/>
      </c>
      <c r="AG102" s="227" t="str">
        <f t="shared" si="146"/>
        <v/>
      </c>
      <c r="AH102" s="234"/>
      <c r="AI102" s="227" t="str">
        <f t="shared" si="147"/>
        <v/>
      </c>
      <c r="AJ102" s="227" t="str">
        <f>IFERROR(VLOOKUP((CONCATENATE(AG102,AI102)),Listados!$U$3:$V$11,2,FALSE),"")</f>
        <v/>
      </c>
      <c r="AK102" s="227" t="str">
        <f t="shared" si="148"/>
        <v/>
      </c>
      <c r="AL102" s="472"/>
      <c r="AM102" s="472"/>
      <c r="AN102" s="472"/>
      <c r="AO102" s="472"/>
      <c r="AP102" s="443"/>
      <c r="AQ102" s="443"/>
      <c r="AR102" s="473"/>
      <c r="AS102" s="473"/>
      <c r="AT102" s="473"/>
      <c r="AU102" s="473"/>
      <c r="AV102" s="235"/>
      <c r="AW102" s="235"/>
      <c r="AX102" s="238"/>
      <c r="AY102" s="238"/>
      <c r="AZ102" s="235"/>
      <c r="BA102" s="235"/>
      <c r="BB102" s="429"/>
      <c r="BC102" s="429"/>
      <c r="BD102" s="429"/>
      <c r="BE102" s="431"/>
      <c r="BF102" s="433"/>
      <c r="BG102" s="433"/>
    </row>
    <row r="103" spans="1:59">
      <c r="A103" s="474">
        <v>24</v>
      </c>
      <c r="B103" s="471"/>
      <c r="C103" s="475"/>
      <c r="D103" s="471"/>
      <c r="E103" s="470"/>
      <c r="F103" s="470"/>
      <c r="G103" s="236"/>
      <c r="H103" s="236"/>
      <c r="I103" s="236"/>
      <c r="J103" s="471"/>
      <c r="K103" s="473" t="e">
        <f>+VLOOKUP(J103,Listados!$K$8:$L$12,2,0)</f>
        <v>#N/A</v>
      </c>
      <c r="L103" s="476"/>
      <c r="M103" s="473" t="e">
        <f>+VLOOKUP(L103,Listados!$K$13:$L$17,2,0)</f>
        <v>#N/A</v>
      </c>
      <c r="N103" s="473" t="str">
        <f>IF(AND(J103&lt;&gt;"",L103&lt;&gt;""),VLOOKUP(J103&amp;L103,Listados!$M$3:$N$27,2,FALSE),"")</f>
        <v/>
      </c>
      <c r="O103" s="256"/>
      <c r="P103" s="230"/>
      <c r="Q103" s="250"/>
      <c r="R103" s="232"/>
      <c r="S103" s="233" t="str">
        <f t="shared" si="138"/>
        <v>0</v>
      </c>
      <c r="T103" s="232"/>
      <c r="U103" s="233" t="str">
        <f t="shared" si="139"/>
        <v>0</v>
      </c>
      <c r="V103" s="232"/>
      <c r="W103" s="233" t="str">
        <f t="shared" si="140"/>
        <v>0</v>
      </c>
      <c r="X103" s="232"/>
      <c r="Y103" s="233" t="str">
        <f t="shared" si="141"/>
        <v>0</v>
      </c>
      <c r="Z103" s="232"/>
      <c r="AA103" s="233" t="str">
        <f t="shared" si="142"/>
        <v>0</v>
      </c>
      <c r="AB103" s="232"/>
      <c r="AC103" s="233" t="str">
        <f t="shared" si="143"/>
        <v>0</v>
      </c>
      <c r="AD103" s="232"/>
      <c r="AE103" s="233" t="str">
        <f t="shared" si="144"/>
        <v>0</v>
      </c>
      <c r="AF103" s="227" t="str">
        <f t="shared" si="145"/>
        <v/>
      </c>
      <c r="AG103" s="227" t="str">
        <f t="shared" si="146"/>
        <v/>
      </c>
      <c r="AH103" s="234"/>
      <c r="AI103" s="227" t="str">
        <f t="shared" si="147"/>
        <v/>
      </c>
      <c r="AJ103" s="227" t="str">
        <f>IFERROR(VLOOKUP((CONCATENATE(AG103,AI103)),Listados!$U$3:$V$11,2,FALSE),"")</f>
        <v/>
      </c>
      <c r="AK103" s="227" t="str">
        <f t="shared" si="148"/>
        <v/>
      </c>
      <c r="AL103" s="472" t="e">
        <f t="shared" ref="AL103" si="179">AVERAGE(AK103:AK106)</f>
        <v>#DIV/0!</v>
      </c>
      <c r="AM103" s="472" t="e">
        <f t="shared" ref="AM103" si="180">IF(AL103&lt;=50,"Débil",IF(AL103&lt;=99,"Moderado",IF(AL103=100,"fuerte","")))</f>
        <v>#DIV/0!</v>
      </c>
      <c r="AN103" s="472" t="e">
        <f t="shared" ref="AN103" si="181">+IF(AND(Q103="Preventivo",AM103="Fuerte"),2,IF(AND(Q103="Preventivo",AM103="Moderado"),1,0))</f>
        <v>#DIV/0!</v>
      </c>
      <c r="AO103" s="472" t="e">
        <f t="shared" ref="AO103" si="182">+IF(AND(Q103="Detectivo",$AM103="Fuerte"),2,IF(AND(Q103="Detectivo",$AM103="Moderado"),1,IF(AND(Q103="Preventivo",$AM103="Fuerte"),1,0)))</f>
        <v>#DIV/0!</v>
      </c>
      <c r="AP103" s="442" t="e">
        <f t="shared" ref="AP103" si="183">+K103-AN103</f>
        <v>#N/A</v>
      </c>
      <c r="AQ103" s="442" t="e">
        <f t="shared" ref="AQ103" si="184">+M103-AO103</f>
        <v>#N/A</v>
      </c>
      <c r="AR103" s="473" t="e">
        <f>+VLOOKUP(MIN(AP103),Listados!$J$18:$K$24,2,TRUE)</f>
        <v>#N/A</v>
      </c>
      <c r="AS103" s="473" t="e">
        <f>+VLOOKUP(MIN(AQ103),Listados!$J$26:$K$32,2,TRUE)</f>
        <v>#N/A</v>
      </c>
      <c r="AT103" s="473" t="e">
        <f>IF(AND(AR103&lt;&gt;"",AS103&lt;&gt;""),VLOOKUP(AR103&amp;AS103,Listados!$M$3:$N$27,2,FALSE),"")</f>
        <v>#N/A</v>
      </c>
      <c r="AU103" s="473" t="e">
        <f>+VLOOKUP(AT103,Listados!$P$3:$Q$6,2,FALSE)</f>
        <v>#N/A</v>
      </c>
      <c r="AV103" s="235"/>
      <c r="AW103" s="235"/>
      <c r="AX103" s="238"/>
      <c r="AY103" s="262"/>
      <c r="AZ103" s="235"/>
      <c r="BA103" s="235"/>
      <c r="BB103" s="428"/>
      <c r="BC103" s="428"/>
      <c r="BD103" s="428"/>
      <c r="BE103" s="430"/>
      <c r="BF103" s="432"/>
      <c r="BG103" s="432"/>
    </row>
    <row r="104" spans="1:59">
      <c r="A104" s="474"/>
      <c r="B104" s="471"/>
      <c r="C104" s="475"/>
      <c r="D104" s="471"/>
      <c r="E104" s="471"/>
      <c r="F104" s="471"/>
      <c r="G104" s="236"/>
      <c r="H104" s="236"/>
      <c r="I104" s="236"/>
      <c r="J104" s="471"/>
      <c r="K104" s="473"/>
      <c r="L104" s="476"/>
      <c r="M104" s="473"/>
      <c r="N104" s="473"/>
      <c r="O104" s="256"/>
      <c r="P104" s="230"/>
      <c r="Q104" s="250"/>
      <c r="R104" s="232"/>
      <c r="S104" s="233" t="str">
        <f t="shared" si="138"/>
        <v>0</v>
      </c>
      <c r="T104" s="232"/>
      <c r="U104" s="233" t="str">
        <f t="shared" si="139"/>
        <v>0</v>
      </c>
      <c r="V104" s="232"/>
      <c r="W104" s="233" t="str">
        <f t="shared" si="140"/>
        <v>0</v>
      </c>
      <c r="X104" s="232"/>
      <c r="Y104" s="233" t="str">
        <f t="shared" si="141"/>
        <v>0</v>
      </c>
      <c r="Z104" s="232"/>
      <c r="AA104" s="233" t="str">
        <f t="shared" si="142"/>
        <v>0</v>
      </c>
      <c r="AB104" s="232"/>
      <c r="AC104" s="233" t="str">
        <f t="shared" si="143"/>
        <v>0</v>
      </c>
      <c r="AD104" s="232"/>
      <c r="AE104" s="233" t="str">
        <f t="shared" si="144"/>
        <v>0</v>
      </c>
      <c r="AF104" s="227" t="str">
        <f t="shared" si="145"/>
        <v/>
      </c>
      <c r="AG104" s="227" t="str">
        <f t="shared" si="146"/>
        <v/>
      </c>
      <c r="AH104" s="234"/>
      <c r="AI104" s="227" t="str">
        <f t="shared" si="147"/>
        <v/>
      </c>
      <c r="AJ104" s="227" t="str">
        <f>IFERROR(VLOOKUP((CONCATENATE(AG104,AI104)),Listados!$U$3:$V$11,2,FALSE),"")</f>
        <v/>
      </c>
      <c r="AK104" s="227" t="str">
        <f t="shared" si="148"/>
        <v/>
      </c>
      <c r="AL104" s="472"/>
      <c r="AM104" s="472"/>
      <c r="AN104" s="472"/>
      <c r="AO104" s="472"/>
      <c r="AP104" s="423"/>
      <c r="AQ104" s="423"/>
      <c r="AR104" s="473"/>
      <c r="AS104" s="473"/>
      <c r="AT104" s="473"/>
      <c r="AU104" s="473"/>
      <c r="AV104" s="235"/>
      <c r="AW104" s="235"/>
      <c r="AX104" s="235"/>
      <c r="AY104" s="235"/>
      <c r="AZ104" s="235"/>
      <c r="BA104" s="235"/>
      <c r="BB104" s="428"/>
      <c r="BC104" s="428"/>
      <c r="BD104" s="428"/>
      <c r="BE104" s="430"/>
      <c r="BF104" s="432"/>
      <c r="BG104" s="432"/>
    </row>
    <row r="105" spans="1:59">
      <c r="A105" s="474"/>
      <c r="B105" s="471"/>
      <c r="C105" s="475"/>
      <c r="D105" s="471"/>
      <c r="E105" s="471"/>
      <c r="F105" s="471"/>
      <c r="G105" s="236"/>
      <c r="H105" s="236"/>
      <c r="I105" s="236"/>
      <c r="J105" s="471"/>
      <c r="K105" s="473"/>
      <c r="L105" s="476"/>
      <c r="M105" s="473"/>
      <c r="N105" s="473"/>
      <c r="O105" s="247"/>
      <c r="P105" s="237"/>
      <c r="Q105" s="248"/>
      <c r="R105" s="232"/>
      <c r="S105" s="233" t="str">
        <f t="shared" si="138"/>
        <v>0</v>
      </c>
      <c r="T105" s="232"/>
      <c r="U105" s="233" t="str">
        <f t="shared" si="139"/>
        <v>0</v>
      </c>
      <c r="V105" s="232"/>
      <c r="W105" s="233" t="str">
        <f t="shared" si="140"/>
        <v>0</v>
      </c>
      <c r="X105" s="232"/>
      <c r="Y105" s="233" t="str">
        <f t="shared" si="141"/>
        <v>0</v>
      </c>
      <c r="Z105" s="232"/>
      <c r="AA105" s="233" t="str">
        <f t="shared" si="142"/>
        <v>0</v>
      </c>
      <c r="AB105" s="232"/>
      <c r="AC105" s="233" t="str">
        <f t="shared" si="143"/>
        <v>0</v>
      </c>
      <c r="AD105" s="232"/>
      <c r="AE105" s="233" t="str">
        <f t="shared" si="144"/>
        <v>0</v>
      </c>
      <c r="AF105" s="227" t="str">
        <f t="shared" si="145"/>
        <v/>
      </c>
      <c r="AG105" s="227" t="str">
        <f t="shared" si="146"/>
        <v/>
      </c>
      <c r="AH105" s="234"/>
      <c r="AI105" s="227" t="str">
        <f t="shared" si="147"/>
        <v/>
      </c>
      <c r="AJ105" s="227" t="str">
        <f>IFERROR(VLOOKUP((CONCATENATE(AG105,AI105)),Listados!$U$3:$V$11,2,FALSE),"")</f>
        <v/>
      </c>
      <c r="AK105" s="227" t="str">
        <f t="shared" si="148"/>
        <v/>
      </c>
      <c r="AL105" s="472"/>
      <c r="AM105" s="472"/>
      <c r="AN105" s="472"/>
      <c r="AO105" s="472"/>
      <c r="AP105" s="423"/>
      <c r="AQ105" s="423"/>
      <c r="AR105" s="473"/>
      <c r="AS105" s="473"/>
      <c r="AT105" s="473"/>
      <c r="AU105" s="473"/>
      <c r="AV105" s="235"/>
      <c r="AW105" s="235"/>
      <c r="AX105" s="238"/>
      <c r="AY105" s="238"/>
      <c r="AZ105" s="235"/>
      <c r="BA105" s="235"/>
      <c r="BB105" s="428"/>
      <c r="BC105" s="428"/>
      <c r="BD105" s="428"/>
      <c r="BE105" s="430"/>
      <c r="BF105" s="432"/>
      <c r="BG105" s="432"/>
    </row>
    <row r="106" spans="1:59" ht="15.75" thickBot="1">
      <c r="A106" s="474"/>
      <c r="B106" s="471"/>
      <c r="C106" s="475"/>
      <c r="D106" s="471"/>
      <c r="E106" s="471"/>
      <c r="F106" s="471"/>
      <c r="G106" s="236"/>
      <c r="H106" s="236"/>
      <c r="I106" s="236"/>
      <c r="J106" s="471"/>
      <c r="K106" s="473"/>
      <c r="L106" s="476"/>
      <c r="M106" s="473"/>
      <c r="N106" s="473"/>
      <c r="O106" s="247"/>
      <c r="P106" s="237"/>
      <c r="Q106" s="248"/>
      <c r="R106" s="232"/>
      <c r="S106" s="233" t="str">
        <f t="shared" si="138"/>
        <v>0</v>
      </c>
      <c r="T106" s="232"/>
      <c r="U106" s="233" t="str">
        <f t="shared" si="139"/>
        <v>0</v>
      </c>
      <c r="V106" s="232"/>
      <c r="W106" s="233" t="str">
        <f t="shared" si="140"/>
        <v>0</v>
      </c>
      <c r="X106" s="232"/>
      <c r="Y106" s="233" t="str">
        <f t="shared" si="141"/>
        <v>0</v>
      </c>
      <c r="Z106" s="232"/>
      <c r="AA106" s="233" t="str">
        <f t="shared" si="142"/>
        <v>0</v>
      </c>
      <c r="AB106" s="232"/>
      <c r="AC106" s="233" t="str">
        <f t="shared" si="143"/>
        <v>0</v>
      </c>
      <c r="AD106" s="232"/>
      <c r="AE106" s="233" t="str">
        <f t="shared" si="144"/>
        <v>0</v>
      </c>
      <c r="AF106" s="227" t="str">
        <f t="shared" si="145"/>
        <v/>
      </c>
      <c r="AG106" s="227" t="str">
        <f t="shared" si="146"/>
        <v/>
      </c>
      <c r="AH106" s="234"/>
      <c r="AI106" s="227" t="str">
        <f t="shared" si="147"/>
        <v/>
      </c>
      <c r="AJ106" s="227" t="str">
        <f>IFERROR(VLOOKUP((CONCATENATE(AG106,AI106)),Listados!$U$3:$V$11,2,FALSE),"")</f>
        <v/>
      </c>
      <c r="AK106" s="227" t="str">
        <f t="shared" si="148"/>
        <v/>
      </c>
      <c r="AL106" s="472"/>
      <c r="AM106" s="472"/>
      <c r="AN106" s="472"/>
      <c r="AO106" s="472"/>
      <c r="AP106" s="443"/>
      <c r="AQ106" s="443"/>
      <c r="AR106" s="473"/>
      <c r="AS106" s="473"/>
      <c r="AT106" s="473"/>
      <c r="AU106" s="473"/>
      <c r="AV106" s="235"/>
      <c r="AW106" s="235"/>
      <c r="AX106" s="238"/>
      <c r="AY106" s="238"/>
      <c r="AZ106" s="235"/>
      <c r="BA106" s="235"/>
      <c r="BB106" s="429"/>
      <c r="BC106" s="429"/>
      <c r="BD106" s="429"/>
      <c r="BE106" s="431"/>
      <c r="BF106" s="433"/>
      <c r="BG106" s="433"/>
    </row>
    <row r="107" spans="1:59">
      <c r="A107" s="474">
        <v>25</v>
      </c>
      <c r="B107" s="471"/>
      <c r="C107" s="475"/>
      <c r="D107" s="471"/>
      <c r="E107" s="470"/>
      <c r="F107" s="470"/>
      <c r="G107" s="236"/>
      <c r="H107" s="236"/>
      <c r="I107" s="236"/>
      <c r="J107" s="471"/>
      <c r="K107" s="473" t="e">
        <f>+VLOOKUP(J107,Listados!$K$8:$L$12,2,0)</f>
        <v>#N/A</v>
      </c>
      <c r="L107" s="476"/>
      <c r="M107" s="473" t="e">
        <f>+VLOOKUP(L107,Listados!$K$13:$L$17,2,0)</f>
        <v>#N/A</v>
      </c>
      <c r="N107" s="473" t="str">
        <f>IF(AND(J107&lt;&gt;"",L107&lt;&gt;""),VLOOKUP(J107&amp;L107,Listados!$M$3:$N$27,2,FALSE),"")</f>
        <v/>
      </c>
      <c r="O107" s="256"/>
      <c r="P107" s="230"/>
      <c r="Q107" s="250"/>
      <c r="R107" s="232"/>
      <c r="S107" s="233" t="str">
        <f t="shared" si="138"/>
        <v>0</v>
      </c>
      <c r="T107" s="232"/>
      <c r="U107" s="233" t="str">
        <f t="shared" si="139"/>
        <v>0</v>
      </c>
      <c r="V107" s="232"/>
      <c r="W107" s="233" t="str">
        <f t="shared" si="140"/>
        <v>0</v>
      </c>
      <c r="X107" s="232"/>
      <c r="Y107" s="233" t="str">
        <f t="shared" si="141"/>
        <v>0</v>
      </c>
      <c r="Z107" s="232"/>
      <c r="AA107" s="233" t="str">
        <f t="shared" si="142"/>
        <v>0</v>
      </c>
      <c r="AB107" s="232"/>
      <c r="AC107" s="233" t="str">
        <f t="shared" si="143"/>
        <v>0</v>
      </c>
      <c r="AD107" s="232"/>
      <c r="AE107" s="233" t="str">
        <f t="shared" si="144"/>
        <v>0</v>
      </c>
      <c r="AF107" s="227" t="str">
        <f t="shared" si="145"/>
        <v/>
      </c>
      <c r="AG107" s="227" t="str">
        <f t="shared" si="146"/>
        <v/>
      </c>
      <c r="AH107" s="234"/>
      <c r="AI107" s="227" t="str">
        <f t="shared" si="147"/>
        <v/>
      </c>
      <c r="AJ107" s="227" t="str">
        <f>IFERROR(VLOOKUP((CONCATENATE(AG107,AI107)),Listados!$U$3:$V$11,2,FALSE),"")</f>
        <v/>
      </c>
      <c r="AK107" s="227" t="str">
        <f t="shared" si="148"/>
        <v/>
      </c>
      <c r="AL107" s="472" t="e">
        <f t="shared" ref="AL107" si="185">AVERAGE(AK107:AK110)</f>
        <v>#DIV/0!</v>
      </c>
      <c r="AM107" s="472" t="e">
        <f t="shared" ref="AM107" si="186">IF(AL107&lt;=50,"Débil",IF(AL107&lt;=99,"Moderado",IF(AL107=100,"fuerte","")))</f>
        <v>#DIV/0!</v>
      </c>
      <c r="AN107" s="472" t="e">
        <f t="shared" ref="AN107" si="187">+IF(AND(Q107="Preventivo",AM107="Fuerte"),2,IF(AND(Q107="Preventivo",AM107="Moderado"),1,0))</f>
        <v>#DIV/0!</v>
      </c>
      <c r="AO107" s="472" t="e">
        <f t="shared" ref="AO107" si="188">+IF(AND(Q107="Detectivo",$AM107="Fuerte"),2,IF(AND(Q107="Detectivo",$AM107="Moderado"),1,IF(AND(Q107="Preventivo",$AM107="Fuerte"),1,0)))</f>
        <v>#DIV/0!</v>
      </c>
      <c r="AP107" s="442" t="e">
        <f t="shared" ref="AP107" si="189">+K107-AN107</f>
        <v>#N/A</v>
      </c>
      <c r="AQ107" s="442" t="e">
        <f t="shared" ref="AQ107" si="190">+M107-AO107</f>
        <v>#N/A</v>
      </c>
      <c r="AR107" s="473" t="e">
        <f>+VLOOKUP(MIN(AP107),Listados!$J$18:$K$24,2,TRUE)</f>
        <v>#N/A</v>
      </c>
      <c r="AS107" s="473" t="e">
        <f>+VLOOKUP(MIN(AQ107),Listados!$J$26:$K$32,2,TRUE)</f>
        <v>#N/A</v>
      </c>
      <c r="AT107" s="473" t="e">
        <f>IF(AND(AR107&lt;&gt;"",AS107&lt;&gt;""),VLOOKUP(AR107&amp;AS107,Listados!$M$3:$N$27,2,FALSE),"")</f>
        <v>#N/A</v>
      </c>
      <c r="AU107" s="473" t="e">
        <f>+VLOOKUP(AT107,Listados!$P$3:$Q$6,2,FALSE)</f>
        <v>#N/A</v>
      </c>
      <c r="AV107" s="235"/>
      <c r="AW107" s="235"/>
      <c r="AX107" s="238"/>
      <c r="AY107" s="262"/>
      <c r="AZ107" s="235"/>
      <c r="BA107" s="235"/>
      <c r="BB107" s="428"/>
      <c r="BC107" s="428"/>
      <c r="BD107" s="428"/>
      <c r="BE107" s="430"/>
      <c r="BF107" s="432"/>
      <c r="BG107" s="432"/>
    </row>
    <row r="108" spans="1:59">
      <c r="A108" s="474"/>
      <c r="B108" s="471"/>
      <c r="C108" s="475"/>
      <c r="D108" s="471"/>
      <c r="E108" s="471"/>
      <c r="F108" s="471"/>
      <c r="G108" s="236"/>
      <c r="H108" s="236"/>
      <c r="I108" s="236"/>
      <c r="J108" s="471"/>
      <c r="K108" s="473"/>
      <c r="L108" s="476"/>
      <c r="M108" s="473"/>
      <c r="N108" s="473"/>
      <c r="O108" s="256"/>
      <c r="P108" s="230"/>
      <c r="Q108" s="250"/>
      <c r="R108" s="232"/>
      <c r="S108" s="233" t="str">
        <f t="shared" si="138"/>
        <v>0</v>
      </c>
      <c r="T108" s="232"/>
      <c r="U108" s="233" t="str">
        <f t="shared" si="139"/>
        <v>0</v>
      </c>
      <c r="V108" s="232"/>
      <c r="W108" s="233" t="str">
        <f t="shared" si="140"/>
        <v>0</v>
      </c>
      <c r="X108" s="232"/>
      <c r="Y108" s="233" t="str">
        <f t="shared" si="141"/>
        <v>0</v>
      </c>
      <c r="Z108" s="232"/>
      <c r="AA108" s="233" t="str">
        <f t="shared" si="142"/>
        <v>0</v>
      </c>
      <c r="AB108" s="232"/>
      <c r="AC108" s="233" t="str">
        <f t="shared" si="143"/>
        <v>0</v>
      </c>
      <c r="AD108" s="232"/>
      <c r="AE108" s="233" t="str">
        <f t="shared" si="144"/>
        <v>0</v>
      </c>
      <c r="AF108" s="227" t="str">
        <f t="shared" si="145"/>
        <v/>
      </c>
      <c r="AG108" s="227" t="str">
        <f t="shared" si="146"/>
        <v/>
      </c>
      <c r="AH108" s="234"/>
      <c r="AI108" s="227" t="str">
        <f t="shared" si="147"/>
        <v/>
      </c>
      <c r="AJ108" s="227" t="str">
        <f>IFERROR(VLOOKUP((CONCATENATE(AG108,AI108)),Listados!$U$3:$V$11,2,FALSE),"")</f>
        <v/>
      </c>
      <c r="AK108" s="227" t="str">
        <f t="shared" si="148"/>
        <v/>
      </c>
      <c r="AL108" s="472"/>
      <c r="AM108" s="472"/>
      <c r="AN108" s="472"/>
      <c r="AO108" s="472"/>
      <c r="AP108" s="423"/>
      <c r="AQ108" s="423"/>
      <c r="AR108" s="473"/>
      <c r="AS108" s="473"/>
      <c r="AT108" s="473"/>
      <c r="AU108" s="473"/>
      <c r="AV108" s="235"/>
      <c r="AW108" s="235"/>
      <c r="AX108" s="235"/>
      <c r="AY108" s="235"/>
      <c r="AZ108" s="235"/>
      <c r="BA108" s="235"/>
      <c r="BB108" s="428"/>
      <c r="BC108" s="428"/>
      <c r="BD108" s="428"/>
      <c r="BE108" s="430"/>
      <c r="BF108" s="432"/>
      <c r="BG108" s="432"/>
    </row>
    <row r="109" spans="1:59">
      <c r="A109" s="474"/>
      <c r="B109" s="471"/>
      <c r="C109" s="475"/>
      <c r="D109" s="471"/>
      <c r="E109" s="471"/>
      <c r="F109" s="471"/>
      <c r="G109" s="236"/>
      <c r="H109" s="236"/>
      <c r="I109" s="236"/>
      <c r="J109" s="471"/>
      <c r="K109" s="473"/>
      <c r="L109" s="476"/>
      <c r="M109" s="473"/>
      <c r="N109" s="473"/>
      <c r="O109" s="247"/>
      <c r="P109" s="237"/>
      <c r="Q109" s="248"/>
      <c r="R109" s="232"/>
      <c r="S109" s="233" t="str">
        <f t="shared" si="138"/>
        <v>0</v>
      </c>
      <c r="T109" s="232"/>
      <c r="U109" s="233" t="str">
        <f t="shared" si="139"/>
        <v>0</v>
      </c>
      <c r="V109" s="232"/>
      <c r="W109" s="233" t="str">
        <f t="shared" si="140"/>
        <v>0</v>
      </c>
      <c r="X109" s="232"/>
      <c r="Y109" s="233" t="str">
        <f t="shared" si="141"/>
        <v>0</v>
      </c>
      <c r="Z109" s="232"/>
      <c r="AA109" s="233" t="str">
        <f t="shared" si="142"/>
        <v>0</v>
      </c>
      <c r="AB109" s="232"/>
      <c r="AC109" s="233" t="str">
        <f t="shared" si="143"/>
        <v>0</v>
      </c>
      <c r="AD109" s="232"/>
      <c r="AE109" s="233" t="str">
        <f t="shared" si="144"/>
        <v>0</v>
      </c>
      <c r="AF109" s="227" t="str">
        <f t="shared" si="145"/>
        <v/>
      </c>
      <c r="AG109" s="227" t="str">
        <f t="shared" si="146"/>
        <v/>
      </c>
      <c r="AH109" s="234"/>
      <c r="AI109" s="227" t="str">
        <f t="shared" si="147"/>
        <v/>
      </c>
      <c r="AJ109" s="227" t="str">
        <f>IFERROR(VLOOKUP((CONCATENATE(AG109,AI109)),Listados!$U$3:$V$11,2,FALSE),"")</f>
        <v/>
      </c>
      <c r="AK109" s="227" t="str">
        <f t="shared" si="148"/>
        <v/>
      </c>
      <c r="AL109" s="472"/>
      <c r="AM109" s="472"/>
      <c r="AN109" s="472"/>
      <c r="AO109" s="472"/>
      <c r="AP109" s="423"/>
      <c r="AQ109" s="423"/>
      <c r="AR109" s="473"/>
      <c r="AS109" s="473"/>
      <c r="AT109" s="473"/>
      <c r="AU109" s="473"/>
      <c r="AV109" s="235"/>
      <c r="AW109" s="235"/>
      <c r="AX109" s="238"/>
      <c r="AY109" s="238"/>
      <c r="AZ109" s="235"/>
      <c r="BA109" s="235"/>
      <c r="BB109" s="428"/>
      <c r="BC109" s="428"/>
      <c r="BD109" s="428"/>
      <c r="BE109" s="430"/>
      <c r="BF109" s="432"/>
      <c r="BG109" s="432"/>
    </row>
    <row r="110" spans="1:59" ht="15.75" thickBot="1">
      <c r="A110" s="474"/>
      <c r="B110" s="471"/>
      <c r="C110" s="475"/>
      <c r="D110" s="471"/>
      <c r="E110" s="471"/>
      <c r="F110" s="471"/>
      <c r="G110" s="236"/>
      <c r="H110" s="236"/>
      <c r="I110" s="236"/>
      <c r="J110" s="471"/>
      <c r="K110" s="473"/>
      <c r="L110" s="476"/>
      <c r="M110" s="473"/>
      <c r="N110" s="473"/>
      <c r="O110" s="247"/>
      <c r="P110" s="237"/>
      <c r="Q110" s="248"/>
      <c r="R110" s="232"/>
      <c r="S110" s="233" t="str">
        <f t="shared" si="138"/>
        <v>0</v>
      </c>
      <c r="T110" s="232"/>
      <c r="U110" s="233" t="str">
        <f t="shared" si="139"/>
        <v>0</v>
      </c>
      <c r="V110" s="232"/>
      <c r="W110" s="233" t="str">
        <f t="shared" si="140"/>
        <v>0</v>
      </c>
      <c r="X110" s="232"/>
      <c r="Y110" s="233" t="str">
        <f t="shared" si="141"/>
        <v>0</v>
      </c>
      <c r="Z110" s="232"/>
      <c r="AA110" s="233" t="str">
        <f t="shared" si="142"/>
        <v>0</v>
      </c>
      <c r="AB110" s="232"/>
      <c r="AC110" s="233" t="str">
        <f t="shared" si="143"/>
        <v>0</v>
      </c>
      <c r="AD110" s="232"/>
      <c r="AE110" s="233" t="str">
        <f t="shared" si="144"/>
        <v>0</v>
      </c>
      <c r="AF110" s="227" t="str">
        <f t="shared" si="145"/>
        <v/>
      </c>
      <c r="AG110" s="227" t="str">
        <f t="shared" si="146"/>
        <v/>
      </c>
      <c r="AH110" s="234"/>
      <c r="AI110" s="227" t="str">
        <f t="shared" si="147"/>
        <v/>
      </c>
      <c r="AJ110" s="227" t="str">
        <f>IFERROR(VLOOKUP((CONCATENATE(AG110,AI110)),Listados!$U$3:$V$11,2,FALSE),"")</f>
        <v/>
      </c>
      <c r="AK110" s="227" t="str">
        <f t="shared" si="148"/>
        <v/>
      </c>
      <c r="AL110" s="472"/>
      <c r="AM110" s="472"/>
      <c r="AN110" s="472"/>
      <c r="AO110" s="472"/>
      <c r="AP110" s="443"/>
      <c r="AQ110" s="443"/>
      <c r="AR110" s="473"/>
      <c r="AS110" s="473"/>
      <c r="AT110" s="473"/>
      <c r="AU110" s="473"/>
      <c r="AV110" s="235"/>
      <c r="AW110" s="235"/>
      <c r="AX110" s="238"/>
      <c r="AY110" s="238"/>
      <c r="AZ110" s="235"/>
      <c r="BA110" s="235"/>
      <c r="BB110" s="429"/>
      <c r="BC110" s="429"/>
      <c r="BD110" s="429"/>
      <c r="BE110" s="431"/>
      <c r="BF110" s="433"/>
      <c r="BG110" s="433"/>
    </row>
    <row r="111" spans="1:59">
      <c r="A111" s="474">
        <v>26</v>
      </c>
      <c r="B111" s="471"/>
      <c r="C111" s="475"/>
      <c r="D111" s="471"/>
      <c r="E111" s="470"/>
      <c r="F111" s="470"/>
      <c r="G111" s="236"/>
      <c r="H111" s="236"/>
      <c r="I111" s="236"/>
      <c r="J111" s="471"/>
      <c r="K111" s="473" t="e">
        <f>+VLOOKUP(J111,Listados!$K$8:$L$12,2,0)</f>
        <v>#N/A</v>
      </c>
      <c r="L111" s="476"/>
      <c r="M111" s="473" t="e">
        <f>+VLOOKUP(L111,Listados!$K$13:$L$17,2,0)</f>
        <v>#N/A</v>
      </c>
      <c r="N111" s="473" t="str">
        <f>IF(AND(J111&lt;&gt;"",L111&lt;&gt;""),VLOOKUP(J111&amp;L111,Listados!$M$3:$N$27,2,FALSE),"")</f>
        <v/>
      </c>
      <c r="O111" s="256"/>
      <c r="P111" s="230"/>
      <c r="Q111" s="250"/>
      <c r="R111" s="232"/>
      <c r="S111" s="233" t="str">
        <f t="shared" si="138"/>
        <v>0</v>
      </c>
      <c r="T111" s="232"/>
      <c r="U111" s="233" t="str">
        <f t="shared" si="139"/>
        <v>0</v>
      </c>
      <c r="V111" s="232"/>
      <c r="W111" s="233" t="str">
        <f t="shared" si="140"/>
        <v>0</v>
      </c>
      <c r="X111" s="232"/>
      <c r="Y111" s="233" t="str">
        <f t="shared" si="141"/>
        <v>0</v>
      </c>
      <c r="Z111" s="232"/>
      <c r="AA111" s="233" t="str">
        <f t="shared" si="142"/>
        <v>0</v>
      </c>
      <c r="AB111" s="232"/>
      <c r="AC111" s="233" t="str">
        <f t="shared" si="143"/>
        <v>0</v>
      </c>
      <c r="AD111" s="232"/>
      <c r="AE111" s="233" t="str">
        <f t="shared" si="144"/>
        <v>0</v>
      </c>
      <c r="AF111" s="227" t="str">
        <f t="shared" si="145"/>
        <v/>
      </c>
      <c r="AG111" s="227" t="str">
        <f t="shared" si="146"/>
        <v/>
      </c>
      <c r="AH111" s="234"/>
      <c r="AI111" s="227" t="str">
        <f t="shared" si="147"/>
        <v/>
      </c>
      <c r="AJ111" s="227" t="str">
        <f>IFERROR(VLOOKUP((CONCATENATE(AG111,AI111)),Listados!$U$3:$V$11,2,FALSE),"")</f>
        <v/>
      </c>
      <c r="AK111" s="227" t="str">
        <f t="shared" si="148"/>
        <v/>
      </c>
      <c r="AL111" s="472" t="e">
        <f t="shared" ref="AL111" si="191">AVERAGE(AK111:AK114)</f>
        <v>#DIV/0!</v>
      </c>
      <c r="AM111" s="472" t="e">
        <f t="shared" ref="AM111" si="192">IF(AL111&lt;=50,"Débil",IF(AL111&lt;=99,"Moderado",IF(AL111=100,"fuerte","")))</f>
        <v>#DIV/0!</v>
      </c>
      <c r="AN111" s="472" t="e">
        <f t="shared" ref="AN111" si="193">+IF(AND(Q111="Preventivo",AM111="Fuerte"),2,IF(AND(Q111="Preventivo",AM111="Moderado"),1,0))</f>
        <v>#DIV/0!</v>
      </c>
      <c r="AO111" s="472" t="e">
        <f t="shared" ref="AO111" si="194">+IF(AND(Q111="Detectivo",$AM111="Fuerte"),2,IF(AND(Q111="Detectivo",$AM111="Moderado"),1,IF(AND(Q111="Preventivo",$AM111="Fuerte"),1,0)))</f>
        <v>#DIV/0!</v>
      </c>
      <c r="AP111" s="442" t="e">
        <f t="shared" ref="AP111" si="195">+K111-AN111</f>
        <v>#N/A</v>
      </c>
      <c r="AQ111" s="442" t="e">
        <f t="shared" ref="AQ111" si="196">+M111-AO111</f>
        <v>#N/A</v>
      </c>
      <c r="AR111" s="473" t="e">
        <f>+VLOOKUP(MIN(AP111),Listados!$J$18:$K$24,2,TRUE)</f>
        <v>#N/A</v>
      </c>
      <c r="AS111" s="473" t="e">
        <f>+VLOOKUP(MIN(AQ111),Listados!$J$26:$K$32,2,TRUE)</f>
        <v>#N/A</v>
      </c>
      <c r="AT111" s="473" t="e">
        <f>IF(AND(AR111&lt;&gt;"",AS111&lt;&gt;""),VLOOKUP(AR111&amp;AS111,Listados!$M$3:$N$27,2,FALSE),"")</f>
        <v>#N/A</v>
      </c>
      <c r="AU111" s="473" t="e">
        <f>+VLOOKUP(AT111,Listados!$P$3:$Q$6,2,FALSE)</f>
        <v>#N/A</v>
      </c>
      <c r="AV111" s="235"/>
      <c r="AW111" s="235"/>
      <c r="AX111" s="238"/>
      <c r="AY111" s="262"/>
      <c r="AZ111" s="235"/>
      <c r="BA111" s="235"/>
      <c r="BB111" s="428"/>
      <c r="BC111" s="428"/>
      <c r="BD111" s="428"/>
      <c r="BE111" s="430"/>
      <c r="BF111" s="432"/>
      <c r="BG111" s="432"/>
    </row>
    <row r="112" spans="1:59">
      <c r="A112" s="474"/>
      <c r="B112" s="471"/>
      <c r="C112" s="475"/>
      <c r="D112" s="471"/>
      <c r="E112" s="471"/>
      <c r="F112" s="471"/>
      <c r="G112" s="236"/>
      <c r="H112" s="236"/>
      <c r="I112" s="236"/>
      <c r="J112" s="471"/>
      <c r="K112" s="473"/>
      <c r="L112" s="476"/>
      <c r="M112" s="473"/>
      <c r="N112" s="473"/>
      <c r="O112" s="256"/>
      <c r="P112" s="230"/>
      <c r="Q112" s="250"/>
      <c r="R112" s="232"/>
      <c r="S112" s="233" t="str">
        <f t="shared" si="138"/>
        <v>0</v>
      </c>
      <c r="T112" s="232"/>
      <c r="U112" s="233" t="str">
        <f t="shared" si="139"/>
        <v>0</v>
      </c>
      <c r="V112" s="232"/>
      <c r="W112" s="233" t="str">
        <f t="shared" si="140"/>
        <v>0</v>
      </c>
      <c r="X112" s="232"/>
      <c r="Y112" s="233" t="str">
        <f t="shared" si="141"/>
        <v>0</v>
      </c>
      <c r="Z112" s="232"/>
      <c r="AA112" s="233" t="str">
        <f t="shared" si="142"/>
        <v>0</v>
      </c>
      <c r="AB112" s="232"/>
      <c r="AC112" s="233" t="str">
        <f t="shared" si="143"/>
        <v>0</v>
      </c>
      <c r="AD112" s="232"/>
      <c r="AE112" s="233" t="str">
        <f t="shared" si="144"/>
        <v>0</v>
      </c>
      <c r="AF112" s="227" t="str">
        <f t="shared" si="145"/>
        <v/>
      </c>
      <c r="AG112" s="227" t="str">
        <f t="shared" si="146"/>
        <v/>
      </c>
      <c r="AH112" s="234"/>
      <c r="AI112" s="227" t="str">
        <f t="shared" si="147"/>
        <v/>
      </c>
      <c r="AJ112" s="227" t="str">
        <f>IFERROR(VLOOKUP((CONCATENATE(AG112,AI112)),Listados!$U$3:$V$11,2,FALSE),"")</f>
        <v/>
      </c>
      <c r="AK112" s="227" t="str">
        <f t="shared" si="148"/>
        <v/>
      </c>
      <c r="AL112" s="472"/>
      <c r="AM112" s="472"/>
      <c r="AN112" s="472"/>
      <c r="AO112" s="472"/>
      <c r="AP112" s="423"/>
      <c r="AQ112" s="423"/>
      <c r="AR112" s="473"/>
      <c r="AS112" s="473"/>
      <c r="AT112" s="473"/>
      <c r="AU112" s="473"/>
      <c r="AV112" s="235"/>
      <c r="AW112" s="235"/>
      <c r="AX112" s="235"/>
      <c r="AY112" s="235"/>
      <c r="AZ112" s="235"/>
      <c r="BA112" s="235"/>
      <c r="BB112" s="428"/>
      <c r="BC112" s="428"/>
      <c r="BD112" s="428"/>
      <c r="BE112" s="430"/>
      <c r="BF112" s="432"/>
      <c r="BG112" s="432"/>
    </row>
    <row r="113" spans="1:59">
      <c r="A113" s="474"/>
      <c r="B113" s="471"/>
      <c r="C113" s="475"/>
      <c r="D113" s="471"/>
      <c r="E113" s="471"/>
      <c r="F113" s="471"/>
      <c r="G113" s="236"/>
      <c r="H113" s="236"/>
      <c r="I113" s="236"/>
      <c r="J113" s="471"/>
      <c r="K113" s="473"/>
      <c r="L113" s="476"/>
      <c r="M113" s="473"/>
      <c r="N113" s="473"/>
      <c r="O113" s="247"/>
      <c r="P113" s="237"/>
      <c r="Q113" s="248"/>
      <c r="R113" s="232"/>
      <c r="S113" s="233" t="str">
        <f t="shared" si="138"/>
        <v>0</v>
      </c>
      <c r="T113" s="232"/>
      <c r="U113" s="233" t="str">
        <f t="shared" si="139"/>
        <v>0</v>
      </c>
      <c r="V113" s="232"/>
      <c r="W113" s="233" t="str">
        <f t="shared" si="140"/>
        <v>0</v>
      </c>
      <c r="X113" s="232"/>
      <c r="Y113" s="233" t="str">
        <f t="shared" si="141"/>
        <v>0</v>
      </c>
      <c r="Z113" s="232"/>
      <c r="AA113" s="233" t="str">
        <f t="shared" si="142"/>
        <v>0</v>
      </c>
      <c r="AB113" s="232"/>
      <c r="AC113" s="233" t="str">
        <f t="shared" si="143"/>
        <v>0</v>
      </c>
      <c r="AD113" s="232"/>
      <c r="AE113" s="233" t="str">
        <f t="shared" si="144"/>
        <v>0</v>
      </c>
      <c r="AF113" s="227" t="str">
        <f t="shared" si="145"/>
        <v/>
      </c>
      <c r="AG113" s="227" t="str">
        <f t="shared" si="146"/>
        <v/>
      </c>
      <c r="AH113" s="234"/>
      <c r="AI113" s="227" t="str">
        <f t="shared" si="147"/>
        <v/>
      </c>
      <c r="AJ113" s="227" t="str">
        <f>IFERROR(VLOOKUP((CONCATENATE(AG113,AI113)),Listados!$U$3:$V$11,2,FALSE),"")</f>
        <v/>
      </c>
      <c r="AK113" s="227" t="str">
        <f t="shared" si="148"/>
        <v/>
      </c>
      <c r="AL113" s="472"/>
      <c r="AM113" s="472"/>
      <c r="AN113" s="472"/>
      <c r="AO113" s="472"/>
      <c r="AP113" s="423"/>
      <c r="AQ113" s="423"/>
      <c r="AR113" s="473"/>
      <c r="AS113" s="473"/>
      <c r="AT113" s="473"/>
      <c r="AU113" s="473"/>
      <c r="AV113" s="235"/>
      <c r="AW113" s="235"/>
      <c r="AX113" s="238"/>
      <c r="AY113" s="238"/>
      <c r="AZ113" s="235"/>
      <c r="BA113" s="235"/>
      <c r="BB113" s="428"/>
      <c r="BC113" s="428"/>
      <c r="BD113" s="428"/>
      <c r="BE113" s="430"/>
      <c r="BF113" s="432"/>
      <c r="BG113" s="432"/>
    </row>
    <row r="114" spans="1:59" ht="15.75" thickBot="1">
      <c r="A114" s="474"/>
      <c r="B114" s="471"/>
      <c r="C114" s="475"/>
      <c r="D114" s="471"/>
      <c r="E114" s="471"/>
      <c r="F114" s="471"/>
      <c r="G114" s="236"/>
      <c r="H114" s="236"/>
      <c r="I114" s="236"/>
      <c r="J114" s="471"/>
      <c r="K114" s="473"/>
      <c r="L114" s="476"/>
      <c r="M114" s="473"/>
      <c r="N114" s="473"/>
      <c r="O114" s="247"/>
      <c r="P114" s="237"/>
      <c r="Q114" s="248"/>
      <c r="R114" s="232"/>
      <c r="S114" s="233" t="str">
        <f t="shared" si="138"/>
        <v>0</v>
      </c>
      <c r="T114" s="232"/>
      <c r="U114" s="233" t="str">
        <f t="shared" si="139"/>
        <v>0</v>
      </c>
      <c r="V114" s="232"/>
      <c r="W114" s="233" t="str">
        <f t="shared" si="140"/>
        <v>0</v>
      </c>
      <c r="X114" s="232"/>
      <c r="Y114" s="233" t="str">
        <f t="shared" si="141"/>
        <v>0</v>
      </c>
      <c r="Z114" s="232"/>
      <c r="AA114" s="233" t="str">
        <f t="shared" si="142"/>
        <v>0</v>
      </c>
      <c r="AB114" s="232"/>
      <c r="AC114" s="233" t="str">
        <f t="shared" si="143"/>
        <v>0</v>
      </c>
      <c r="AD114" s="232"/>
      <c r="AE114" s="233" t="str">
        <f t="shared" si="144"/>
        <v>0</v>
      </c>
      <c r="AF114" s="227" t="str">
        <f t="shared" si="145"/>
        <v/>
      </c>
      <c r="AG114" s="227" t="str">
        <f t="shared" si="146"/>
        <v/>
      </c>
      <c r="AH114" s="234"/>
      <c r="AI114" s="227" t="str">
        <f t="shared" si="147"/>
        <v/>
      </c>
      <c r="AJ114" s="227" t="str">
        <f>IFERROR(VLOOKUP((CONCATENATE(AG114,AI114)),Listados!$U$3:$V$11,2,FALSE),"")</f>
        <v/>
      </c>
      <c r="AK114" s="227" t="str">
        <f t="shared" si="148"/>
        <v/>
      </c>
      <c r="AL114" s="472"/>
      <c r="AM114" s="472"/>
      <c r="AN114" s="472"/>
      <c r="AO114" s="472"/>
      <c r="AP114" s="443"/>
      <c r="AQ114" s="443"/>
      <c r="AR114" s="473"/>
      <c r="AS114" s="473"/>
      <c r="AT114" s="473"/>
      <c r="AU114" s="473"/>
      <c r="AV114" s="235"/>
      <c r="AW114" s="235"/>
      <c r="AX114" s="238"/>
      <c r="AY114" s="238"/>
      <c r="AZ114" s="235"/>
      <c r="BA114" s="235"/>
      <c r="BB114" s="429"/>
      <c r="BC114" s="429"/>
      <c r="BD114" s="429"/>
      <c r="BE114" s="431"/>
      <c r="BF114" s="433"/>
      <c r="BG114" s="433"/>
    </row>
    <row r="115" spans="1:59">
      <c r="A115" s="474">
        <v>27</v>
      </c>
      <c r="B115" s="471"/>
      <c r="C115" s="475"/>
      <c r="D115" s="471"/>
      <c r="E115" s="470"/>
      <c r="F115" s="470"/>
      <c r="G115" s="236"/>
      <c r="H115" s="236"/>
      <c r="I115" s="236"/>
      <c r="J115" s="471"/>
      <c r="K115" s="473" t="e">
        <f>+VLOOKUP(J115,Listados!$K$8:$L$12,2,0)</f>
        <v>#N/A</v>
      </c>
      <c r="L115" s="476"/>
      <c r="M115" s="473" t="e">
        <f>+VLOOKUP(L115,Listados!$K$13:$L$17,2,0)</f>
        <v>#N/A</v>
      </c>
      <c r="N115" s="473" t="str">
        <f>IF(AND(J115&lt;&gt;"",L115&lt;&gt;""),VLOOKUP(J115&amp;L115,Listados!$M$3:$N$27,2,FALSE),"")</f>
        <v/>
      </c>
      <c r="O115" s="256"/>
      <c r="P115" s="230"/>
      <c r="Q115" s="250"/>
      <c r="R115" s="232"/>
      <c r="S115" s="233" t="str">
        <f t="shared" si="138"/>
        <v>0</v>
      </c>
      <c r="T115" s="232"/>
      <c r="U115" s="233" t="str">
        <f t="shared" si="139"/>
        <v>0</v>
      </c>
      <c r="V115" s="232"/>
      <c r="W115" s="233" t="str">
        <f t="shared" si="140"/>
        <v>0</v>
      </c>
      <c r="X115" s="232"/>
      <c r="Y115" s="233" t="str">
        <f t="shared" si="141"/>
        <v>0</v>
      </c>
      <c r="Z115" s="232"/>
      <c r="AA115" s="233" t="str">
        <f t="shared" si="142"/>
        <v>0</v>
      </c>
      <c r="AB115" s="232"/>
      <c r="AC115" s="233" t="str">
        <f t="shared" si="143"/>
        <v>0</v>
      </c>
      <c r="AD115" s="232"/>
      <c r="AE115" s="233" t="str">
        <f t="shared" si="144"/>
        <v>0</v>
      </c>
      <c r="AF115" s="227" t="str">
        <f t="shared" si="145"/>
        <v/>
      </c>
      <c r="AG115" s="227" t="str">
        <f t="shared" si="146"/>
        <v/>
      </c>
      <c r="AH115" s="234"/>
      <c r="AI115" s="227" t="str">
        <f t="shared" si="147"/>
        <v/>
      </c>
      <c r="AJ115" s="227" t="str">
        <f>IFERROR(VLOOKUP((CONCATENATE(AG115,AI115)),Listados!$U$3:$V$11,2,FALSE),"")</f>
        <v/>
      </c>
      <c r="AK115" s="227" t="str">
        <f t="shared" si="148"/>
        <v/>
      </c>
      <c r="AL115" s="472" t="e">
        <f t="shared" ref="AL115" si="197">AVERAGE(AK115:AK118)</f>
        <v>#DIV/0!</v>
      </c>
      <c r="AM115" s="472" t="e">
        <f t="shared" ref="AM115" si="198">IF(AL115&lt;=50,"Débil",IF(AL115&lt;=99,"Moderado",IF(AL115=100,"fuerte","")))</f>
        <v>#DIV/0!</v>
      </c>
      <c r="AN115" s="472" t="e">
        <f t="shared" ref="AN115" si="199">+IF(AND(Q115="Preventivo",AM115="Fuerte"),2,IF(AND(Q115="Preventivo",AM115="Moderado"),1,0))</f>
        <v>#DIV/0!</v>
      </c>
      <c r="AO115" s="472" t="e">
        <f t="shared" ref="AO115" si="200">+IF(AND(Q115="Detectivo",$AM115="Fuerte"),2,IF(AND(Q115="Detectivo",$AM115="Moderado"),1,IF(AND(Q115="Preventivo",$AM115="Fuerte"),1,0)))</f>
        <v>#DIV/0!</v>
      </c>
      <c r="AP115" s="442" t="e">
        <f t="shared" ref="AP115" si="201">+K115-AN115</f>
        <v>#N/A</v>
      </c>
      <c r="AQ115" s="442" t="e">
        <f t="shared" ref="AQ115" si="202">+M115-AO115</f>
        <v>#N/A</v>
      </c>
      <c r="AR115" s="473" t="e">
        <f>+VLOOKUP(MIN(AP115),Listados!$J$18:$K$24,2,TRUE)</f>
        <v>#N/A</v>
      </c>
      <c r="AS115" s="473" t="e">
        <f>+VLOOKUP(MIN(AQ115),Listados!$J$26:$K$32,2,TRUE)</f>
        <v>#N/A</v>
      </c>
      <c r="AT115" s="473" t="e">
        <f>IF(AND(AR115&lt;&gt;"",AS115&lt;&gt;""),VLOOKUP(AR115&amp;AS115,Listados!$M$3:$N$27,2,FALSE),"")</f>
        <v>#N/A</v>
      </c>
      <c r="AU115" s="473" t="e">
        <f>+VLOOKUP(AT115,Listados!$P$3:$Q$6,2,FALSE)</f>
        <v>#N/A</v>
      </c>
      <c r="AV115" s="235"/>
      <c r="AW115" s="235"/>
      <c r="AX115" s="238"/>
      <c r="AY115" s="262"/>
      <c r="AZ115" s="235"/>
      <c r="BA115" s="235"/>
      <c r="BB115" s="428"/>
      <c r="BC115" s="428"/>
      <c r="BD115" s="428"/>
      <c r="BE115" s="430"/>
      <c r="BF115" s="432"/>
      <c r="BG115" s="432"/>
    </row>
    <row r="116" spans="1:59">
      <c r="A116" s="474"/>
      <c r="B116" s="471"/>
      <c r="C116" s="475"/>
      <c r="D116" s="471"/>
      <c r="E116" s="471"/>
      <c r="F116" s="471"/>
      <c r="G116" s="236"/>
      <c r="H116" s="236"/>
      <c r="I116" s="236"/>
      <c r="J116" s="471"/>
      <c r="K116" s="473"/>
      <c r="L116" s="476"/>
      <c r="M116" s="473"/>
      <c r="N116" s="473"/>
      <c r="O116" s="256"/>
      <c r="P116" s="230"/>
      <c r="Q116" s="250"/>
      <c r="R116" s="232"/>
      <c r="S116" s="233" t="str">
        <f t="shared" si="138"/>
        <v>0</v>
      </c>
      <c r="T116" s="232"/>
      <c r="U116" s="233" t="str">
        <f t="shared" si="139"/>
        <v>0</v>
      </c>
      <c r="V116" s="232"/>
      <c r="W116" s="233" t="str">
        <f t="shared" si="140"/>
        <v>0</v>
      </c>
      <c r="X116" s="232"/>
      <c r="Y116" s="233" t="str">
        <f t="shared" si="141"/>
        <v>0</v>
      </c>
      <c r="Z116" s="232"/>
      <c r="AA116" s="233" t="str">
        <f t="shared" si="142"/>
        <v>0</v>
      </c>
      <c r="AB116" s="232"/>
      <c r="AC116" s="233" t="str">
        <f t="shared" si="143"/>
        <v>0</v>
      </c>
      <c r="AD116" s="232"/>
      <c r="AE116" s="233" t="str">
        <f t="shared" si="144"/>
        <v>0</v>
      </c>
      <c r="AF116" s="227" t="str">
        <f t="shared" si="145"/>
        <v/>
      </c>
      <c r="AG116" s="227" t="str">
        <f t="shared" si="146"/>
        <v/>
      </c>
      <c r="AH116" s="234"/>
      <c r="AI116" s="227" t="str">
        <f t="shared" si="147"/>
        <v/>
      </c>
      <c r="AJ116" s="227" t="str">
        <f>IFERROR(VLOOKUP((CONCATENATE(AG116,AI116)),Listados!$U$3:$V$11,2,FALSE),"")</f>
        <v/>
      </c>
      <c r="AK116" s="227" t="str">
        <f t="shared" si="148"/>
        <v/>
      </c>
      <c r="AL116" s="472"/>
      <c r="AM116" s="472"/>
      <c r="AN116" s="472"/>
      <c r="AO116" s="472"/>
      <c r="AP116" s="423"/>
      <c r="AQ116" s="423"/>
      <c r="AR116" s="473"/>
      <c r="AS116" s="473"/>
      <c r="AT116" s="473"/>
      <c r="AU116" s="473"/>
      <c r="AV116" s="235"/>
      <c r="AW116" s="235"/>
      <c r="AX116" s="235"/>
      <c r="AY116" s="235"/>
      <c r="AZ116" s="235"/>
      <c r="BA116" s="235"/>
      <c r="BB116" s="428"/>
      <c r="BC116" s="428"/>
      <c r="BD116" s="428"/>
      <c r="BE116" s="430"/>
      <c r="BF116" s="432"/>
      <c r="BG116" s="432"/>
    </row>
    <row r="117" spans="1:59">
      <c r="A117" s="474"/>
      <c r="B117" s="471"/>
      <c r="C117" s="475"/>
      <c r="D117" s="471"/>
      <c r="E117" s="471"/>
      <c r="F117" s="471"/>
      <c r="G117" s="236"/>
      <c r="H117" s="236"/>
      <c r="I117" s="236"/>
      <c r="J117" s="471"/>
      <c r="K117" s="473"/>
      <c r="L117" s="476"/>
      <c r="M117" s="473"/>
      <c r="N117" s="473"/>
      <c r="O117" s="247"/>
      <c r="P117" s="237"/>
      <c r="Q117" s="248"/>
      <c r="R117" s="232"/>
      <c r="S117" s="233" t="str">
        <f t="shared" si="138"/>
        <v>0</v>
      </c>
      <c r="T117" s="232"/>
      <c r="U117" s="233" t="str">
        <f t="shared" si="139"/>
        <v>0</v>
      </c>
      <c r="V117" s="232"/>
      <c r="W117" s="233" t="str">
        <f t="shared" si="140"/>
        <v>0</v>
      </c>
      <c r="X117" s="232"/>
      <c r="Y117" s="233" t="str">
        <f t="shared" si="141"/>
        <v>0</v>
      </c>
      <c r="Z117" s="232"/>
      <c r="AA117" s="233" t="str">
        <f t="shared" si="142"/>
        <v>0</v>
      </c>
      <c r="AB117" s="232"/>
      <c r="AC117" s="233" t="str">
        <f t="shared" si="143"/>
        <v>0</v>
      </c>
      <c r="AD117" s="232"/>
      <c r="AE117" s="233" t="str">
        <f t="shared" si="144"/>
        <v>0</v>
      </c>
      <c r="AF117" s="227" t="str">
        <f t="shared" si="145"/>
        <v/>
      </c>
      <c r="AG117" s="227" t="str">
        <f t="shared" si="146"/>
        <v/>
      </c>
      <c r="AH117" s="234"/>
      <c r="AI117" s="227" t="str">
        <f t="shared" si="147"/>
        <v/>
      </c>
      <c r="AJ117" s="227" t="str">
        <f>IFERROR(VLOOKUP((CONCATENATE(AG117,AI117)),Listados!$U$3:$V$11,2,FALSE),"")</f>
        <v/>
      </c>
      <c r="AK117" s="227" t="str">
        <f t="shared" si="148"/>
        <v/>
      </c>
      <c r="AL117" s="472"/>
      <c r="AM117" s="472"/>
      <c r="AN117" s="472"/>
      <c r="AO117" s="472"/>
      <c r="AP117" s="423"/>
      <c r="AQ117" s="423"/>
      <c r="AR117" s="473"/>
      <c r="AS117" s="473"/>
      <c r="AT117" s="473"/>
      <c r="AU117" s="473"/>
      <c r="AV117" s="235"/>
      <c r="AW117" s="235"/>
      <c r="AX117" s="238"/>
      <c r="AY117" s="238"/>
      <c r="AZ117" s="235"/>
      <c r="BA117" s="235"/>
      <c r="BB117" s="428"/>
      <c r="BC117" s="428"/>
      <c r="BD117" s="428"/>
      <c r="BE117" s="430"/>
      <c r="BF117" s="432"/>
      <c r="BG117" s="432"/>
    </row>
    <row r="118" spans="1:59" ht="15.75" thickBot="1">
      <c r="A118" s="474"/>
      <c r="B118" s="471"/>
      <c r="C118" s="475"/>
      <c r="D118" s="471"/>
      <c r="E118" s="471"/>
      <c r="F118" s="471"/>
      <c r="G118" s="236"/>
      <c r="H118" s="236"/>
      <c r="I118" s="236"/>
      <c r="J118" s="471"/>
      <c r="K118" s="473"/>
      <c r="L118" s="476"/>
      <c r="M118" s="473"/>
      <c r="N118" s="473"/>
      <c r="O118" s="247"/>
      <c r="P118" s="237"/>
      <c r="Q118" s="248"/>
      <c r="R118" s="232"/>
      <c r="S118" s="233" t="str">
        <f t="shared" si="138"/>
        <v>0</v>
      </c>
      <c r="T118" s="232"/>
      <c r="U118" s="233" t="str">
        <f t="shared" si="139"/>
        <v>0</v>
      </c>
      <c r="V118" s="232"/>
      <c r="W118" s="233" t="str">
        <f t="shared" si="140"/>
        <v>0</v>
      </c>
      <c r="X118" s="232"/>
      <c r="Y118" s="233" t="str">
        <f t="shared" si="141"/>
        <v>0</v>
      </c>
      <c r="Z118" s="232"/>
      <c r="AA118" s="233" t="str">
        <f t="shared" si="142"/>
        <v>0</v>
      </c>
      <c r="AB118" s="232"/>
      <c r="AC118" s="233" t="str">
        <f t="shared" si="143"/>
        <v>0</v>
      </c>
      <c r="AD118" s="232"/>
      <c r="AE118" s="233" t="str">
        <f t="shared" si="144"/>
        <v>0</v>
      </c>
      <c r="AF118" s="227" t="str">
        <f t="shared" si="145"/>
        <v/>
      </c>
      <c r="AG118" s="227" t="str">
        <f t="shared" si="146"/>
        <v/>
      </c>
      <c r="AH118" s="234"/>
      <c r="AI118" s="227" t="str">
        <f t="shared" si="147"/>
        <v/>
      </c>
      <c r="AJ118" s="227" t="str">
        <f>IFERROR(VLOOKUP((CONCATENATE(AG118,AI118)),Listados!$U$3:$V$11,2,FALSE),"")</f>
        <v/>
      </c>
      <c r="AK118" s="227" t="str">
        <f t="shared" si="148"/>
        <v/>
      </c>
      <c r="AL118" s="472"/>
      <c r="AM118" s="472"/>
      <c r="AN118" s="472"/>
      <c r="AO118" s="472"/>
      <c r="AP118" s="443"/>
      <c r="AQ118" s="443"/>
      <c r="AR118" s="473"/>
      <c r="AS118" s="473"/>
      <c r="AT118" s="473"/>
      <c r="AU118" s="473"/>
      <c r="AV118" s="235"/>
      <c r="AW118" s="235"/>
      <c r="AX118" s="238"/>
      <c r="AY118" s="238"/>
      <c r="AZ118" s="235"/>
      <c r="BA118" s="235"/>
      <c r="BB118" s="429"/>
      <c r="BC118" s="429"/>
      <c r="BD118" s="429"/>
      <c r="BE118" s="431"/>
      <c r="BF118" s="433"/>
      <c r="BG118" s="433"/>
    </row>
    <row r="119" spans="1:59">
      <c r="A119" s="474">
        <v>28</v>
      </c>
      <c r="B119" s="471"/>
      <c r="C119" s="475"/>
      <c r="D119" s="471"/>
      <c r="E119" s="470"/>
      <c r="F119" s="470"/>
      <c r="G119" s="236"/>
      <c r="H119" s="236"/>
      <c r="I119" s="236"/>
      <c r="J119" s="471"/>
      <c r="K119" s="473" t="e">
        <f>+VLOOKUP(J119,Listados!$K$8:$L$12,2,0)</f>
        <v>#N/A</v>
      </c>
      <c r="L119" s="476"/>
      <c r="M119" s="473" t="e">
        <f>+VLOOKUP(L119,Listados!$K$13:$L$17,2,0)</f>
        <v>#N/A</v>
      </c>
      <c r="N119" s="473" t="str">
        <f>IF(AND(J119&lt;&gt;"",L119&lt;&gt;""),VLOOKUP(J119&amp;L119,Listados!$M$3:$N$27,2,FALSE),"")</f>
        <v/>
      </c>
      <c r="O119" s="256"/>
      <c r="P119" s="230"/>
      <c r="Q119" s="250"/>
      <c r="R119" s="232"/>
      <c r="S119" s="233" t="str">
        <f t="shared" si="138"/>
        <v>0</v>
      </c>
      <c r="T119" s="232"/>
      <c r="U119" s="233" t="str">
        <f t="shared" si="139"/>
        <v>0</v>
      </c>
      <c r="V119" s="232"/>
      <c r="W119" s="233" t="str">
        <f t="shared" si="140"/>
        <v>0</v>
      </c>
      <c r="X119" s="232"/>
      <c r="Y119" s="233" t="str">
        <f t="shared" si="141"/>
        <v>0</v>
      </c>
      <c r="Z119" s="232"/>
      <c r="AA119" s="233" t="str">
        <f t="shared" si="142"/>
        <v>0</v>
      </c>
      <c r="AB119" s="232"/>
      <c r="AC119" s="233" t="str">
        <f t="shared" si="143"/>
        <v>0</v>
      </c>
      <c r="AD119" s="232"/>
      <c r="AE119" s="233" t="str">
        <f t="shared" si="144"/>
        <v>0</v>
      </c>
      <c r="AF119" s="227" t="str">
        <f t="shared" si="145"/>
        <v/>
      </c>
      <c r="AG119" s="227" t="str">
        <f t="shared" si="146"/>
        <v/>
      </c>
      <c r="AH119" s="234"/>
      <c r="AI119" s="227" t="str">
        <f t="shared" si="147"/>
        <v/>
      </c>
      <c r="AJ119" s="227" t="str">
        <f>IFERROR(VLOOKUP((CONCATENATE(AG119,AI119)),Listados!$U$3:$V$11,2,FALSE),"")</f>
        <v/>
      </c>
      <c r="AK119" s="227" t="str">
        <f t="shared" si="148"/>
        <v/>
      </c>
      <c r="AL119" s="472" t="e">
        <f t="shared" ref="AL119" si="203">AVERAGE(AK119:AK122)</f>
        <v>#DIV/0!</v>
      </c>
      <c r="AM119" s="472" t="e">
        <f t="shared" ref="AM119" si="204">IF(AL119&lt;=50,"Débil",IF(AL119&lt;=99,"Moderado",IF(AL119=100,"fuerte","")))</f>
        <v>#DIV/0!</v>
      </c>
      <c r="AN119" s="472" t="e">
        <f t="shared" ref="AN119" si="205">+IF(AND(Q119="Preventivo",AM119="Fuerte"),2,IF(AND(Q119="Preventivo",AM119="Moderado"),1,0))</f>
        <v>#DIV/0!</v>
      </c>
      <c r="AO119" s="472" t="e">
        <f t="shared" ref="AO119" si="206">+IF(AND(Q119="Detectivo",$AM119="Fuerte"),2,IF(AND(Q119="Detectivo",$AM119="Moderado"),1,IF(AND(Q119="Preventivo",$AM119="Fuerte"),1,0)))</f>
        <v>#DIV/0!</v>
      </c>
      <c r="AP119" s="442" t="e">
        <f t="shared" ref="AP119" si="207">+K119-AN119</f>
        <v>#N/A</v>
      </c>
      <c r="AQ119" s="442" t="e">
        <f t="shared" ref="AQ119" si="208">+M119-AO119</f>
        <v>#N/A</v>
      </c>
      <c r="AR119" s="473" t="e">
        <f>+VLOOKUP(MIN(AP119),Listados!$J$18:$K$24,2,TRUE)</f>
        <v>#N/A</v>
      </c>
      <c r="AS119" s="473" t="e">
        <f>+VLOOKUP(MIN(AQ119),Listados!$J$26:$K$32,2,TRUE)</f>
        <v>#N/A</v>
      </c>
      <c r="AT119" s="473" t="e">
        <f>IF(AND(AR119&lt;&gt;"",AS119&lt;&gt;""),VLOOKUP(AR119&amp;AS119,Listados!$M$3:$N$27,2,FALSE),"")</f>
        <v>#N/A</v>
      </c>
      <c r="AU119" s="473" t="e">
        <f>+VLOOKUP(AT119,Listados!$P$3:$Q$6,2,FALSE)</f>
        <v>#N/A</v>
      </c>
      <c r="AV119" s="235"/>
      <c r="AW119" s="235"/>
      <c r="AX119" s="238"/>
      <c r="AY119" s="262"/>
      <c r="AZ119" s="235"/>
      <c r="BA119" s="235"/>
      <c r="BB119" s="428"/>
      <c r="BC119" s="428"/>
      <c r="BD119" s="428"/>
      <c r="BE119" s="430"/>
      <c r="BF119" s="432"/>
      <c r="BG119" s="432"/>
    </row>
    <row r="120" spans="1:59">
      <c r="A120" s="474"/>
      <c r="B120" s="471"/>
      <c r="C120" s="475"/>
      <c r="D120" s="471"/>
      <c r="E120" s="471"/>
      <c r="F120" s="471"/>
      <c r="G120" s="236"/>
      <c r="H120" s="236"/>
      <c r="I120" s="236"/>
      <c r="J120" s="471"/>
      <c r="K120" s="473"/>
      <c r="L120" s="476"/>
      <c r="M120" s="473"/>
      <c r="N120" s="473"/>
      <c r="O120" s="256"/>
      <c r="P120" s="230"/>
      <c r="Q120" s="250"/>
      <c r="R120" s="232"/>
      <c r="S120" s="233" t="str">
        <f t="shared" si="138"/>
        <v>0</v>
      </c>
      <c r="T120" s="232"/>
      <c r="U120" s="233" t="str">
        <f t="shared" si="139"/>
        <v>0</v>
      </c>
      <c r="V120" s="232"/>
      <c r="W120" s="233" t="str">
        <f t="shared" si="140"/>
        <v>0</v>
      </c>
      <c r="X120" s="232"/>
      <c r="Y120" s="233" t="str">
        <f t="shared" si="141"/>
        <v>0</v>
      </c>
      <c r="Z120" s="232"/>
      <c r="AA120" s="233" t="str">
        <f t="shared" si="142"/>
        <v>0</v>
      </c>
      <c r="AB120" s="232"/>
      <c r="AC120" s="233" t="str">
        <f t="shared" si="143"/>
        <v>0</v>
      </c>
      <c r="AD120" s="232"/>
      <c r="AE120" s="233" t="str">
        <f t="shared" si="144"/>
        <v>0</v>
      </c>
      <c r="AF120" s="227" t="str">
        <f t="shared" si="145"/>
        <v/>
      </c>
      <c r="AG120" s="227" t="str">
        <f t="shared" si="146"/>
        <v/>
      </c>
      <c r="AH120" s="234"/>
      <c r="AI120" s="227" t="str">
        <f t="shared" si="147"/>
        <v/>
      </c>
      <c r="AJ120" s="227" t="str">
        <f>IFERROR(VLOOKUP((CONCATENATE(AG120,AI120)),Listados!$U$3:$V$11,2,FALSE),"")</f>
        <v/>
      </c>
      <c r="AK120" s="227" t="str">
        <f t="shared" si="148"/>
        <v/>
      </c>
      <c r="AL120" s="472"/>
      <c r="AM120" s="472"/>
      <c r="AN120" s="472"/>
      <c r="AO120" s="472"/>
      <c r="AP120" s="423"/>
      <c r="AQ120" s="423"/>
      <c r="AR120" s="473"/>
      <c r="AS120" s="473"/>
      <c r="AT120" s="473"/>
      <c r="AU120" s="473"/>
      <c r="AV120" s="235"/>
      <c r="AW120" s="235"/>
      <c r="AX120" s="235"/>
      <c r="AY120" s="235"/>
      <c r="AZ120" s="235"/>
      <c r="BA120" s="235"/>
      <c r="BB120" s="428"/>
      <c r="BC120" s="428"/>
      <c r="BD120" s="428"/>
      <c r="BE120" s="430"/>
      <c r="BF120" s="432"/>
      <c r="BG120" s="432"/>
    </row>
    <row r="121" spans="1:59">
      <c r="A121" s="474"/>
      <c r="B121" s="471"/>
      <c r="C121" s="475"/>
      <c r="D121" s="471"/>
      <c r="E121" s="471"/>
      <c r="F121" s="471"/>
      <c r="G121" s="236"/>
      <c r="H121" s="236"/>
      <c r="I121" s="236"/>
      <c r="J121" s="471"/>
      <c r="K121" s="473"/>
      <c r="L121" s="476"/>
      <c r="M121" s="473"/>
      <c r="N121" s="473"/>
      <c r="O121" s="247"/>
      <c r="P121" s="237"/>
      <c r="Q121" s="248"/>
      <c r="R121" s="232"/>
      <c r="S121" s="233" t="str">
        <f t="shared" si="138"/>
        <v>0</v>
      </c>
      <c r="T121" s="232"/>
      <c r="U121" s="233" t="str">
        <f t="shared" si="139"/>
        <v>0</v>
      </c>
      <c r="V121" s="232"/>
      <c r="W121" s="233" t="str">
        <f t="shared" si="140"/>
        <v>0</v>
      </c>
      <c r="X121" s="232"/>
      <c r="Y121" s="233" t="str">
        <f t="shared" si="141"/>
        <v>0</v>
      </c>
      <c r="Z121" s="232"/>
      <c r="AA121" s="233" t="str">
        <f t="shared" si="142"/>
        <v>0</v>
      </c>
      <c r="AB121" s="232"/>
      <c r="AC121" s="233" t="str">
        <f t="shared" si="143"/>
        <v>0</v>
      </c>
      <c r="AD121" s="232"/>
      <c r="AE121" s="233" t="str">
        <f t="shared" si="144"/>
        <v>0</v>
      </c>
      <c r="AF121" s="227" t="str">
        <f t="shared" si="145"/>
        <v/>
      </c>
      <c r="AG121" s="227" t="str">
        <f t="shared" si="146"/>
        <v/>
      </c>
      <c r="AH121" s="234"/>
      <c r="AI121" s="227" t="str">
        <f t="shared" si="147"/>
        <v/>
      </c>
      <c r="AJ121" s="227" t="str">
        <f>IFERROR(VLOOKUP((CONCATENATE(AG121,AI121)),Listados!$U$3:$V$11,2,FALSE),"")</f>
        <v/>
      </c>
      <c r="AK121" s="227" t="str">
        <f t="shared" si="148"/>
        <v/>
      </c>
      <c r="AL121" s="472"/>
      <c r="AM121" s="472"/>
      <c r="AN121" s="472"/>
      <c r="AO121" s="472"/>
      <c r="AP121" s="423"/>
      <c r="AQ121" s="423"/>
      <c r="AR121" s="473"/>
      <c r="AS121" s="473"/>
      <c r="AT121" s="473"/>
      <c r="AU121" s="473"/>
      <c r="AV121" s="235"/>
      <c r="AW121" s="235"/>
      <c r="AX121" s="238"/>
      <c r="AY121" s="238"/>
      <c r="AZ121" s="235"/>
      <c r="BA121" s="235"/>
      <c r="BB121" s="428"/>
      <c r="BC121" s="428"/>
      <c r="BD121" s="428"/>
      <c r="BE121" s="430"/>
      <c r="BF121" s="432"/>
      <c r="BG121" s="432"/>
    </row>
    <row r="122" spans="1:59" ht="15.75" thickBot="1">
      <c r="A122" s="474"/>
      <c r="B122" s="471"/>
      <c r="C122" s="475"/>
      <c r="D122" s="471"/>
      <c r="E122" s="471"/>
      <c r="F122" s="471"/>
      <c r="G122" s="236"/>
      <c r="H122" s="236"/>
      <c r="I122" s="236"/>
      <c r="J122" s="471"/>
      <c r="K122" s="473"/>
      <c r="L122" s="476"/>
      <c r="M122" s="473"/>
      <c r="N122" s="473"/>
      <c r="O122" s="247"/>
      <c r="P122" s="237"/>
      <c r="Q122" s="248"/>
      <c r="R122" s="232"/>
      <c r="S122" s="233" t="str">
        <f t="shared" si="138"/>
        <v>0</v>
      </c>
      <c r="T122" s="232"/>
      <c r="U122" s="233" t="str">
        <f t="shared" si="139"/>
        <v>0</v>
      </c>
      <c r="V122" s="232"/>
      <c r="W122" s="233" t="str">
        <f t="shared" si="140"/>
        <v>0</v>
      </c>
      <c r="X122" s="232"/>
      <c r="Y122" s="233" t="str">
        <f t="shared" si="141"/>
        <v>0</v>
      </c>
      <c r="Z122" s="232"/>
      <c r="AA122" s="233" t="str">
        <f t="shared" si="142"/>
        <v>0</v>
      </c>
      <c r="AB122" s="232"/>
      <c r="AC122" s="233" t="str">
        <f t="shared" si="143"/>
        <v>0</v>
      </c>
      <c r="AD122" s="232"/>
      <c r="AE122" s="233" t="str">
        <f t="shared" si="144"/>
        <v>0</v>
      </c>
      <c r="AF122" s="227" t="str">
        <f t="shared" si="145"/>
        <v/>
      </c>
      <c r="AG122" s="227" t="str">
        <f t="shared" si="146"/>
        <v/>
      </c>
      <c r="AH122" s="234"/>
      <c r="AI122" s="227" t="str">
        <f t="shared" si="147"/>
        <v/>
      </c>
      <c r="AJ122" s="227" t="str">
        <f>IFERROR(VLOOKUP((CONCATENATE(AG122,AI122)),Listados!$U$3:$V$11,2,FALSE),"")</f>
        <v/>
      </c>
      <c r="AK122" s="227" t="str">
        <f t="shared" si="148"/>
        <v/>
      </c>
      <c r="AL122" s="472"/>
      <c r="AM122" s="472"/>
      <c r="AN122" s="472"/>
      <c r="AO122" s="472"/>
      <c r="AP122" s="443"/>
      <c r="AQ122" s="443"/>
      <c r="AR122" s="473"/>
      <c r="AS122" s="473"/>
      <c r="AT122" s="473"/>
      <c r="AU122" s="473"/>
      <c r="AV122" s="235"/>
      <c r="AW122" s="235"/>
      <c r="AX122" s="238"/>
      <c r="AY122" s="238"/>
      <c r="AZ122" s="235"/>
      <c r="BA122" s="235"/>
      <c r="BB122" s="429"/>
      <c r="BC122" s="429"/>
      <c r="BD122" s="429"/>
      <c r="BE122" s="431"/>
      <c r="BF122" s="433"/>
      <c r="BG122" s="433"/>
    </row>
    <row r="123" spans="1:59">
      <c r="A123" s="474">
        <v>29</v>
      </c>
      <c r="B123" s="471"/>
      <c r="C123" s="475"/>
      <c r="D123" s="471"/>
      <c r="E123" s="470"/>
      <c r="F123" s="470"/>
      <c r="G123" s="236"/>
      <c r="H123" s="236"/>
      <c r="I123" s="236"/>
      <c r="J123" s="471"/>
      <c r="K123" s="473" t="e">
        <f>+VLOOKUP(J123,Listados!$K$8:$L$12,2,0)</f>
        <v>#N/A</v>
      </c>
      <c r="L123" s="476"/>
      <c r="M123" s="473" t="e">
        <f>+VLOOKUP(L123,Listados!$K$13:$L$17,2,0)</f>
        <v>#N/A</v>
      </c>
      <c r="N123" s="473" t="str">
        <f>IF(AND(J123&lt;&gt;"",L123&lt;&gt;""),VLOOKUP(J123&amp;L123,Listados!$M$3:$N$27,2,FALSE),"")</f>
        <v/>
      </c>
      <c r="O123" s="256"/>
      <c r="P123" s="230"/>
      <c r="Q123" s="250"/>
      <c r="R123" s="232"/>
      <c r="S123" s="233" t="str">
        <f t="shared" si="138"/>
        <v>0</v>
      </c>
      <c r="T123" s="232"/>
      <c r="U123" s="233" t="str">
        <f t="shared" si="139"/>
        <v>0</v>
      </c>
      <c r="V123" s="232"/>
      <c r="W123" s="233" t="str">
        <f t="shared" si="140"/>
        <v>0</v>
      </c>
      <c r="X123" s="232"/>
      <c r="Y123" s="233" t="str">
        <f t="shared" si="141"/>
        <v>0</v>
      </c>
      <c r="Z123" s="232"/>
      <c r="AA123" s="233" t="str">
        <f t="shared" si="142"/>
        <v>0</v>
      </c>
      <c r="AB123" s="232"/>
      <c r="AC123" s="233" t="str">
        <f t="shared" si="143"/>
        <v>0</v>
      </c>
      <c r="AD123" s="232"/>
      <c r="AE123" s="233" t="str">
        <f t="shared" si="144"/>
        <v>0</v>
      </c>
      <c r="AF123" s="227" t="str">
        <f t="shared" si="145"/>
        <v/>
      </c>
      <c r="AG123" s="227" t="str">
        <f t="shared" si="146"/>
        <v/>
      </c>
      <c r="AH123" s="234"/>
      <c r="AI123" s="227" t="str">
        <f t="shared" si="147"/>
        <v/>
      </c>
      <c r="AJ123" s="227" t="str">
        <f>IFERROR(VLOOKUP((CONCATENATE(AG123,AI123)),Listados!$U$3:$V$11,2,FALSE),"")</f>
        <v/>
      </c>
      <c r="AK123" s="227" t="str">
        <f t="shared" si="148"/>
        <v/>
      </c>
      <c r="AL123" s="472" t="e">
        <f t="shared" ref="AL123" si="209">AVERAGE(AK123:AK126)</f>
        <v>#DIV/0!</v>
      </c>
      <c r="AM123" s="472" t="e">
        <f t="shared" ref="AM123" si="210">IF(AL123&lt;=50,"Débil",IF(AL123&lt;=99,"Moderado",IF(AL123=100,"fuerte","")))</f>
        <v>#DIV/0!</v>
      </c>
      <c r="AN123" s="472" t="e">
        <f t="shared" ref="AN123" si="211">+IF(AND(Q123="Preventivo",AM123="Fuerte"),2,IF(AND(Q123="Preventivo",AM123="Moderado"),1,0))</f>
        <v>#DIV/0!</v>
      </c>
      <c r="AO123" s="472" t="e">
        <f t="shared" ref="AO123" si="212">+IF(AND(Q123="Detectivo",$AM123="Fuerte"),2,IF(AND(Q123="Detectivo",$AM123="Moderado"),1,IF(AND(Q123="Preventivo",$AM123="Fuerte"),1,0)))</f>
        <v>#DIV/0!</v>
      </c>
      <c r="AP123" s="442" t="e">
        <f t="shared" ref="AP123" si="213">+K123-AN123</f>
        <v>#N/A</v>
      </c>
      <c r="AQ123" s="442" t="e">
        <f t="shared" ref="AQ123" si="214">+M123-AO123</f>
        <v>#N/A</v>
      </c>
      <c r="AR123" s="473" t="e">
        <f>+VLOOKUP(MIN(AP123),Listados!$J$18:$K$24,2,TRUE)</f>
        <v>#N/A</v>
      </c>
      <c r="AS123" s="473" t="e">
        <f>+VLOOKUP(MIN(AQ123),Listados!$J$26:$K$32,2,TRUE)</f>
        <v>#N/A</v>
      </c>
      <c r="AT123" s="473" t="e">
        <f>IF(AND(AR123&lt;&gt;"",AS123&lt;&gt;""),VLOOKUP(AR123&amp;AS123,Listados!$M$3:$N$27,2,FALSE),"")</f>
        <v>#N/A</v>
      </c>
      <c r="AU123" s="473" t="e">
        <f>+VLOOKUP(AT123,Listados!$P$3:$Q$6,2,FALSE)</f>
        <v>#N/A</v>
      </c>
      <c r="AV123" s="235"/>
      <c r="AW123" s="235"/>
      <c r="AX123" s="238"/>
      <c r="AY123" s="262"/>
      <c r="AZ123" s="235"/>
      <c r="BA123" s="235"/>
      <c r="BB123" s="428"/>
      <c r="BC123" s="428"/>
      <c r="BD123" s="428"/>
      <c r="BE123" s="430"/>
      <c r="BF123" s="432"/>
      <c r="BG123" s="432"/>
    </row>
    <row r="124" spans="1:59">
      <c r="A124" s="474"/>
      <c r="B124" s="471"/>
      <c r="C124" s="475"/>
      <c r="D124" s="471"/>
      <c r="E124" s="471"/>
      <c r="F124" s="471"/>
      <c r="G124" s="236"/>
      <c r="H124" s="236"/>
      <c r="I124" s="236"/>
      <c r="J124" s="471"/>
      <c r="K124" s="473"/>
      <c r="L124" s="476"/>
      <c r="M124" s="473"/>
      <c r="N124" s="473"/>
      <c r="O124" s="256"/>
      <c r="P124" s="230"/>
      <c r="Q124" s="250"/>
      <c r="R124" s="232"/>
      <c r="S124" s="233" t="str">
        <f t="shared" si="138"/>
        <v>0</v>
      </c>
      <c r="T124" s="232"/>
      <c r="U124" s="233" t="str">
        <f t="shared" si="139"/>
        <v>0</v>
      </c>
      <c r="V124" s="232"/>
      <c r="W124" s="233" t="str">
        <f t="shared" si="140"/>
        <v>0</v>
      </c>
      <c r="X124" s="232"/>
      <c r="Y124" s="233" t="str">
        <f t="shared" si="141"/>
        <v>0</v>
      </c>
      <c r="Z124" s="232"/>
      <c r="AA124" s="233" t="str">
        <f t="shared" si="142"/>
        <v>0</v>
      </c>
      <c r="AB124" s="232"/>
      <c r="AC124" s="233" t="str">
        <f t="shared" si="143"/>
        <v>0</v>
      </c>
      <c r="AD124" s="232"/>
      <c r="AE124" s="233" t="str">
        <f t="shared" si="144"/>
        <v>0</v>
      </c>
      <c r="AF124" s="227" t="str">
        <f t="shared" si="145"/>
        <v/>
      </c>
      <c r="AG124" s="227" t="str">
        <f t="shared" si="146"/>
        <v/>
      </c>
      <c r="AH124" s="234"/>
      <c r="AI124" s="227" t="str">
        <f t="shared" si="147"/>
        <v/>
      </c>
      <c r="AJ124" s="227" t="str">
        <f>IFERROR(VLOOKUP((CONCATENATE(AG124,AI124)),Listados!$U$3:$V$11,2,FALSE),"")</f>
        <v/>
      </c>
      <c r="AK124" s="227" t="str">
        <f t="shared" si="148"/>
        <v/>
      </c>
      <c r="AL124" s="472"/>
      <c r="AM124" s="472"/>
      <c r="AN124" s="472"/>
      <c r="AO124" s="472"/>
      <c r="AP124" s="423"/>
      <c r="AQ124" s="423"/>
      <c r="AR124" s="473"/>
      <c r="AS124" s="473"/>
      <c r="AT124" s="473"/>
      <c r="AU124" s="473"/>
      <c r="AV124" s="235"/>
      <c r="AW124" s="235"/>
      <c r="AX124" s="235"/>
      <c r="AY124" s="235"/>
      <c r="AZ124" s="235"/>
      <c r="BA124" s="235"/>
      <c r="BB124" s="428"/>
      <c r="BC124" s="428"/>
      <c r="BD124" s="428"/>
      <c r="BE124" s="430"/>
      <c r="BF124" s="432"/>
      <c r="BG124" s="432"/>
    </row>
    <row r="125" spans="1:59">
      <c r="A125" s="474"/>
      <c r="B125" s="471"/>
      <c r="C125" s="475"/>
      <c r="D125" s="471"/>
      <c r="E125" s="471"/>
      <c r="F125" s="471"/>
      <c r="G125" s="236"/>
      <c r="H125" s="236"/>
      <c r="I125" s="236"/>
      <c r="J125" s="471"/>
      <c r="K125" s="473"/>
      <c r="L125" s="476"/>
      <c r="M125" s="473"/>
      <c r="N125" s="473"/>
      <c r="O125" s="247"/>
      <c r="P125" s="237"/>
      <c r="Q125" s="248"/>
      <c r="R125" s="232"/>
      <c r="S125" s="233" t="str">
        <f t="shared" si="138"/>
        <v>0</v>
      </c>
      <c r="T125" s="232"/>
      <c r="U125" s="233" t="str">
        <f t="shared" si="139"/>
        <v>0</v>
      </c>
      <c r="V125" s="232"/>
      <c r="W125" s="233" t="str">
        <f t="shared" si="140"/>
        <v>0</v>
      </c>
      <c r="X125" s="232"/>
      <c r="Y125" s="233" t="str">
        <f t="shared" si="141"/>
        <v>0</v>
      </c>
      <c r="Z125" s="232"/>
      <c r="AA125" s="233" t="str">
        <f t="shared" si="142"/>
        <v>0</v>
      </c>
      <c r="AB125" s="232"/>
      <c r="AC125" s="233" t="str">
        <f t="shared" si="143"/>
        <v>0</v>
      </c>
      <c r="AD125" s="232"/>
      <c r="AE125" s="233" t="str">
        <f t="shared" si="144"/>
        <v>0</v>
      </c>
      <c r="AF125" s="227" t="str">
        <f t="shared" si="145"/>
        <v/>
      </c>
      <c r="AG125" s="227" t="str">
        <f t="shared" si="146"/>
        <v/>
      </c>
      <c r="AH125" s="234"/>
      <c r="AI125" s="227" t="str">
        <f t="shared" si="147"/>
        <v/>
      </c>
      <c r="AJ125" s="227" t="str">
        <f>IFERROR(VLOOKUP((CONCATENATE(AG125,AI125)),Listados!$U$3:$V$11,2,FALSE),"")</f>
        <v/>
      </c>
      <c r="AK125" s="227" t="str">
        <f t="shared" si="148"/>
        <v/>
      </c>
      <c r="AL125" s="472"/>
      <c r="AM125" s="472"/>
      <c r="AN125" s="472"/>
      <c r="AO125" s="472"/>
      <c r="AP125" s="423"/>
      <c r="AQ125" s="423"/>
      <c r="AR125" s="473"/>
      <c r="AS125" s="473"/>
      <c r="AT125" s="473"/>
      <c r="AU125" s="473"/>
      <c r="AV125" s="235"/>
      <c r="AW125" s="235"/>
      <c r="AX125" s="238"/>
      <c r="AY125" s="238"/>
      <c r="AZ125" s="235"/>
      <c r="BA125" s="235"/>
      <c r="BB125" s="428"/>
      <c r="BC125" s="428"/>
      <c r="BD125" s="428"/>
      <c r="BE125" s="430"/>
      <c r="BF125" s="432"/>
      <c r="BG125" s="432"/>
    </row>
    <row r="126" spans="1:59" ht="15.75" thickBot="1">
      <c r="A126" s="474"/>
      <c r="B126" s="471"/>
      <c r="C126" s="475"/>
      <c r="D126" s="471"/>
      <c r="E126" s="471"/>
      <c r="F126" s="471"/>
      <c r="G126" s="236"/>
      <c r="H126" s="236"/>
      <c r="I126" s="236"/>
      <c r="J126" s="471"/>
      <c r="K126" s="473"/>
      <c r="L126" s="476"/>
      <c r="M126" s="473"/>
      <c r="N126" s="473"/>
      <c r="O126" s="247"/>
      <c r="P126" s="237"/>
      <c r="Q126" s="248"/>
      <c r="R126" s="232"/>
      <c r="S126" s="233" t="str">
        <f t="shared" si="138"/>
        <v>0</v>
      </c>
      <c r="T126" s="232"/>
      <c r="U126" s="233" t="str">
        <f t="shared" si="139"/>
        <v>0</v>
      </c>
      <c r="V126" s="232"/>
      <c r="W126" s="233" t="str">
        <f t="shared" si="140"/>
        <v>0</v>
      </c>
      <c r="X126" s="232"/>
      <c r="Y126" s="233" t="str">
        <f t="shared" si="141"/>
        <v>0</v>
      </c>
      <c r="Z126" s="232"/>
      <c r="AA126" s="233" t="str">
        <f t="shared" si="142"/>
        <v>0</v>
      </c>
      <c r="AB126" s="232"/>
      <c r="AC126" s="233" t="str">
        <f t="shared" si="143"/>
        <v>0</v>
      </c>
      <c r="AD126" s="232"/>
      <c r="AE126" s="233" t="str">
        <f t="shared" si="144"/>
        <v>0</v>
      </c>
      <c r="AF126" s="227" t="str">
        <f t="shared" si="145"/>
        <v/>
      </c>
      <c r="AG126" s="227" t="str">
        <f t="shared" si="146"/>
        <v/>
      </c>
      <c r="AH126" s="234"/>
      <c r="AI126" s="227" t="str">
        <f t="shared" si="147"/>
        <v/>
      </c>
      <c r="AJ126" s="227" t="str">
        <f>IFERROR(VLOOKUP((CONCATENATE(AG126,AI126)),Listados!$U$3:$V$11,2,FALSE),"")</f>
        <v/>
      </c>
      <c r="AK126" s="227" t="str">
        <f t="shared" si="148"/>
        <v/>
      </c>
      <c r="AL126" s="472"/>
      <c r="AM126" s="472"/>
      <c r="AN126" s="472"/>
      <c r="AO126" s="472"/>
      <c r="AP126" s="443"/>
      <c r="AQ126" s="443"/>
      <c r="AR126" s="473"/>
      <c r="AS126" s="473"/>
      <c r="AT126" s="473"/>
      <c r="AU126" s="473"/>
      <c r="AV126" s="235"/>
      <c r="AW126" s="235"/>
      <c r="AX126" s="238"/>
      <c r="AY126" s="238"/>
      <c r="AZ126" s="235"/>
      <c r="BA126" s="235"/>
      <c r="BB126" s="429"/>
      <c r="BC126" s="429"/>
      <c r="BD126" s="429"/>
      <c r="BE126" s="431"/>
      <c r="BF126" s="433"/>
      <c r="BG126" s="433"/>
    </row>
    <row r="127" spans="1:59">
      <c r="A127" s="474">
        <v>30</v>
      </c>
      <c r="B127" s="471"/>
      <c r="C127" s="475"/>
      <c r="D127" s="471"/>
      <c r="E127" s="470"/>
      <c r="F127" s="470"/>
      <c r="G127" s="236"/>
      <c r="H127" s="236"/>
      <c r="I127" s="236"/>
      <c r="J127" s="471"/>
      <c r="K127" s="473" t="e">
        <f>+VLOOKUP(J127,Listados!$K$8:$L$12,2,0)</f>
        <v>#N/A</v>
      </c>
      <c r="L127" s="476"/>
      <c r="M127" s="473" t="e">
        <f>+VLOOKUP(L127,Listados!$K$13:$L$17,2,0)</f>
        <v>#N/A</v>
      </c>
      <c r="N127" s="473" t="str">
        <f>IF(AND(J127&lt;&gt;"",L127&lt;&gt;""),VLOOKUP(J127&amp;L127,Listados!$M$3:$N$27,2,FALSE),"")</f>
        <v/>
      </c>
      <c r="O127" s="256"/>
      <c r="P127" s="230"/>
      <c r="Q127" s="250"/>
      <c r="R127" s="232"/>
      <c r="S127" s="233" t="str">
        <f t="shared" si="138"/>
        <v>0</v>
      </c>
      <c r="T127" s="232"/>
      <c r="U127" s="233" t="str">
        <f t="shared" si="139"/>
        <v>0</v>
      </c>
      <c r="V127" s="232"/>
      <c r="W127" s="233" t="str">
        <f t="shared" si="140"/>
        <v>0</v>
      </c>
      <c r="X127" s="232"/>
      <c r="Y127" s="233" t="str">
        <f t="shared" si="141"/>
        <v>0</v>
      </c>
      <c r="Z127" s="232"/>
      <c r="AA127" s="233" t="str">
        <f t="shared" si="142"/>
        <v>0</v>
      </c>
      <c r="AB127" s="232"/>
      <c r="AC127" s="233" t="str">
        <f t="shared" si="143"/>
        <v>0</v>
      </c>
      <c r="AD127" s="232"/>
      <c r="AE127" s="233" t="str">
        <f t="shared" si="144"/>
        <v>0</v>
      </c>
      <c r="AF127" s="227" t="str">
        <f t="shared" si="145"/>
        <v/>
      </c>
      <c r="AG127" s="227" t="str">
        <f t="shared" si="146"/>
        <v/>
      </c>
      <c r="AH127" s="234"/>
      <c r="AI127" s="227" t="str">
        <f t="shared" si="147"/>
        <v/>
      </c>
      <c r="AJ127" s="227" t="str">
        <f>IFERROR(VLOOKUP((CONCATENATE(AG127,AI127)),Listados!$U$3:$V$11,2,FALSE),"")</f>
        <v/>
      </c>
      <c r="AK127" s="227" t="str">
        <f t="shared" si="148"/>
        <v/>
      </c>
      <c r="AL127" s="472" t="e">
        <f t="shared" ref="AL127" si="215">AVERAGE(AK127:AK130)</f>
        <v>#DIV/0!</v>
      </c>
      <c r="AM127" s="472" t="e">
        <f t="shared" ref="AM127" si="216">IF(AL127&lt;=50,"Débil",IF(AL127&lt;=99,"Moderado",IF(AL127=100,"fuerte","")))</f>
        <v>#DIV/0!</v>
      </c>
      <c r="AN127" s="472" t="e">
        <f t="shared" ref="AN127" si="217">+IF(AND(Q127="Preventivo",AM127="Fuerte"),2,IF(AND(Q127="Preventivo",AM127="Moderado"),1,0))</f>
        <v>#DIV/0!</v>
      </c>
      <c r="AO127" s="472" t="e">
        <f t="shared" ref="AO127" si="218">+IF(AND(Q127="Detectivo",$AM127="Fuerte"),2,IF(AND(Q127="Detectivo",$AM127="Moderado"),1,IF(AND(Q127="Preventivo",$AM127="Fuerte"),1,0)))</f>
        <v>#DIV/0!</v>
      </c>
      <c r="AP127" s="442" t="e">
        <f t="shared" ref="AP127" si="219">+K127-AN127</f>
        <v>#N/A</v>
      </c>
      <c r="AQ127" s="442" t="e">
        <f t="shared" ref="AQ127" si="220">+M127-AO127</f>
        <v>#N/A</v>
      </c>
      <c r="AR127" s="473" t="e">
        <f>+VLOOKUP(MIN(AP127),Listados!$J$18:$K$24,2,TRUE)</f>
        <v>#N/A</v>
      </c>
      <c r="AS127" s="473" t="e">
        <f>+VLOOKUP(MIN(AQ127),Listados!$J$26:$K$32,2,TRUE)</f>
        <v>#N/A</v>
      </c>
      <c r="AT127" s="473" t="e">
        <f>IF(AND(AR127&lt;&gt;"",AS127&lt;&gt;""),VLOOKUP(AR127&amp;AS127,Listados!$M$3:$N$27,2,FALSE),"")</f>
        <v>#N/A</v>
      </c>
      <c r="AU127" s="473" t="e">
        <f>+VLOOKUP(AT127,Listados!$P$3:$Q$6,2,FALSE)</f>
        <v>#N/A</v>
      </c>
      <c r="AV127" s="235"/>
      <c r="AW127" s="235"/>
      <c r="AX127" s="238"/>
      <c r="AY127" s="262"/>
      <c r="AZ127" s="235"/>
      <c r="BA127" s="235"/>
      <c r="BB127" s="428"/>
      <c r="BC127" s="428"/>
      <c r="BD127" s="428"/>
      <c r="BE127" s="430"/>
      <c r="BF127" s="432"/>
      <c r="BG127" s="432"/>
    </row>
    <row r="128" spans="1:59">
      <c r="A128" s="474"/>
      <c r="B128" s="471"/>
      <c r="C128" s="475"/>
      <c r="D128" s="471"/>
      <c r="E128" s="471"/>
      <c r="F128" s="471"/>
      <c r="G128" s="236"/>
      <c r="H128" s="236"/>
      <c r="I128" s="236"/>
      <c r="J128" s="471"/>
      <c r="K128" s="473"/>
      <c r="L128" s="476"/>
      <c r="M128" s="473"/>
      <c r="N128" s="473"/>
      <c r="O128" s="256"/>
      <c r="P128" s="230"/>
      <c r="Q128" s="250"/>
      <c r="R128" s="232"/>
      <c r="S128" s="233" t="str">
        <f t="shared" si="138"/>
        <v>0</v>
      </c>
      <c r="T128" s="232"/>
      <c r="U128" s="233" t="str">
        <f t="shared" si="139"/>
        <v>0</v>
      </c>
      <c r="V128" s="232"/>
      <c r="W128" s="233" t="str">
        <f t="shared" si="140"/>
        <v>0</v>
      </c>
      <c r="X128" s="232"/>
      <c r="Y128" s="233" t="str">
        <f t="shared" si="141"/>
        <v>0</v>
      </c>
      <c r="Z128" s="232"/>
      <c r="AA128" s="233" t="str">
        <f t="shared" si="142"/>
        <v>0</v>
      </c>
      <c r="AB128" s="232"/>
      <c r="AC128" s="233" t="str">
        <f t="shared" si="143"/>
        <v>0</v>
      </c>
      <c r="AD128" s="232"/>
      <c r="AE128" s="233" t="str">
        <f t="shared" si="144"/>
        <v>0</v>
      </c>
      <c r="AF128" s="227" t="str">
        <f t="shared" si="145"/>
        <v/>
      </c>
      <c r="AG128" s="227" t="str">
        <f t="shared" si="146"/>
        <v/>
      </c>
      <c r="AH128" s="234"/>
      <c r="AI128" s="227" t="str">
        <f t="shared" si="147"/>
        <v/>
      </c>
      <c r="AJ128" s="227" t="str">
        <f>IFERROR(VLOOKUP((CONCATENATE(AG128,AI128)),Listados!$U$3:$V$11,2,FALSE),"")</f>
        <v/>
      </c>
      <c r="AK128" s="227" t="str">
        <f t="shared" si="148"/>
        <v/>
      </c>
      <c r="AL128" s="472"/>
      <c r="AM128" s="472"/>
      <c r="AN128" s="472"/>
      <c r="AO128" s="472"/>
      <c r="AP128" s="423"/>
      <c r="AQ128" s="423"/>
      <c r="AR128" s="473"/>
      <c r="AS128" s="473"/>
      <c r="AT128" s="473"/>
      <c r="AU128" s="473"/>
      <c r="AV128" s="235"/>
      <c r="AW128" s="235"/>
      <c r="AX128" s="235"/>
      <c r="AY128" s="235"/>
      <c r="AZ128" s="235"/>
      <c r="BA128" s="235"/>
      <c r="BB128" s="428"/>
      <c r="BC128" s="428"/>
      <c r="BD128" s="428"/>
      <c r="BE128" s="430"/>
      <c r="BF128" s="432"/>
      <c r="BG128" s="432"/>
    </row>
    <row r="129" spans="1:59">
      <c r="A129" s="474"/>
      <c r="B129" s="471"/>
      <c r="C129" s="475"/>
      <c r="D129" s="471"/>
      <c r="E129" s="471"/>
      <c r="F129" s="471"/>
      <c r="G129" s="236"/>
      <c r="H129" s="236"/>
      <c r="I129" s="236"/>
      <c r="J129" s="471"/>
      <c r="K129" s="473"/>
      <c r="L129" s="476"/>
      <c r="M129" s="473"/>
      <c r="N129" s="473"/>
      <c r="O129" s="247"/>
      <c r="P129" s="237"/>
      <c r="Q129" s="248"/>
      <c r="R129" s="232"/>
      <c r="S129" s="233" t="str">
        <f t="shared" si="138"/>
        <v>0</v>
      </c>
      <c r="T129" s="232"/>
      <c r="U129" s="233" t="str">
        <f t="shared" si="139"/>
        <v>0</v>
      </c>
      <c r="V129" s="232"/>
      <c r="W129" s="233" t="str">
        <f t="shared" si="140"/>
        <v>0</v>
      </c>
      <c r="X129" s="232"/>
      <c r="Y129" s="233" t="str">
        <f t="shared" si="141"/>
        <v>0</v>
      </c>
      <c r="Z129" s="232"/>
      <c r="AA129" s="233" t="str">
        <f t="shared" si="142"/>
        <v>0</v>
      </c>
      <c r="AB129" s="232"/>
      <c r="AC129" s="233" t="str">
        <f t="shared" si="143"/>
        <v>0</v>
      </c>
      <c r="AD129" s="232"/>
      <c r="AE129" s="233" t="str">
        <f t="shared" si="144"/>
        <v>0</v>
      </c>
      <c r="AF129" s="227" t="str">
        <f t="shared" si="145"/>
        <v/>
      </c>
      <c r="AG129" s="227" t="str">
        <f t="shared" si="146"/>
        <v/>
      </c>
      <c r="AH129" s="234"/>
      <c r="AI129" s="227" t="str">
        <f t="shared" si="147"/>
        <v/>
      </c>
      <c r="AJ129" s="227" t="str">
        <f>IFERROR(VLOOKUP((CONCATENATE(AG129,AI129)),Listados!$U$3:$V$11,2,FALSE),"")</f>
        <v/>
      </c>
      <c r="AK129" s="227" t="str">
        <f t="shared" si="148"/>
        <v/>
      </c>
      <c r="AL129" s="472"/>
      <c r="AM129" s="472"/>
      <c r="AN129" s="472"/>
      <c r="AO129" s="472"/>
      <c r="AP129" s="423"/>
      <c r="AQ129" s="423"/>
      <c r="AR129" s="473"/>
      <c r="AS129" s="473"/>
      <c r="AT129" s="473"/>
      <c r="AU129" s="473"/>
      <c r="AV129" s="235"/>
      <c r="AW129" s="235"/>
      <c r="AX129" s="238"/>
      <c r="AY129" s="238"/>
      <c r="AZ129" s="235"/>
      <c r="BA129" s="235"/>
      <c r="BB129" s="428"/>
      <c r="BC129" s="428"/>
      <c r="BD129" s="428"/>
      <c r="BE129" s="430"/>
      <c r="BF129" s="432"/>
      <c r="BG129" s="432"/>
    </row>
    <row r="130" spans="1:59" ht="15.75" thickBot="1">
      <c r="A130" s="474"/>
      <c r="B130" s="471"/>
      <c r="C130" s="475"/>
      <c r="D130" s="471"/>
      <c r="E130" s="471"/>
      <c r="F130" s="471"/>
      <c r="G130" s="236"/>
      <c r="H130" s="236"/>
      <c r="I130" s="236"/>
      <c r="J130" s="471"/>
      <c r="K130" s="473"/>
      <c r="L130" s="476"/>
      <c r="M130" s="473"/>
      <c r="N130" s="473"/>
      <c r="O130" s="247"/>
      <c r="P130" s="237"/>
      <c r="Q130" s="248"/>
      <c r="R130" s="232"/>
      <c r="S130" s="233" t="str">
        <f t="shared" si="138"/>
        <v>0</v>
      </c>
      <c r="T130" s="232"/>
      <c r="U130" s="233" t="str">
        <f t="shared" si="139"/>
        <v>0</v>
      </c>
      <c r="V130" s="232"/>
      <c r="W130" s="233" t="str">
        <f t="shared" si="140"/>
        <v>0</v>
      </c>
      <c r="X130" s="232"/>
      <c r="Y130" s="233" t="str">
        <f t="shared" si="141"/>
        <v>0</v>
      </c>
      <c r="Z130" s="232"/>
      <c r="AA130" s="233" t="str">
        <f t="shared" si="142"/>
        <v>0</v>
      </c>
      <c r="AB130" s="232"/>
      <c r="AC130" s="233" t="str">
        <f t="shared" si="143"/>
        <v>0</v>
      </c>
      <c r="AD130" s="232"/>
      <c r="AE130" s="233" t="str">
        <f t="shared" si="144"/>
        <v>0</v>
      </c>
      <c r="AF130" s="227" t="str">
        <f t="shared" si="145"/>
        <v/>
      </c>
      <c r="AG130" s="227" t="str">
        <f t="shared" si="146"/>
        <v/>
      </c>
      <c r="AH130" s="234"/>
      <c r="AI130" s="227" t="str">
        <f t="shared" si="147"/>
        <v/>
      </c>
      <c r="AJ130" s="227" t="str">
        <f>IFERROR(VLOOKUP((CONCATENATE(AG130,AI130)),Listados!$U$3:$V$11,2,FALSE),"")</f>
        <v/>
      </c>
      <c r="AK130" s="227" t="str">
        <f t="shared" si="148"/>
        <v/>
      </c>
      <c r="AL130" s="472"/>
      <c r="AM130" s="472"/>
      <c r="AN130" s="472"/>
      <c r="AO130" s="472"/>
      <c r="AP130" s="443"/>
      <c r="AQ130" s="443"/>
      <c r="AR130" s="473"/>
      <c r="AS130" s="473"/>
      <c r="AT130" s="473"/>
      <c r="AU130" s="473"/>
      <c r="AV130" s="235"/>
      <c r="AW130" s="235"/>
      <c r="AX130" s="238"/>
      <c r="AY130" s="238"/>
      <c r="AZ130" s="235"/>
      <c r="BA130" s="235"/>
      <c r="BB130" s="429"/>
      <c r="BC130" s="429"/>
      <c r="BD130" s="429"/>
      <c r="BE130" s="431"/>
      <c r="BF130" s="433"/>
      <c r="BG130" s="433"/>
    </row>
    <row r="131" spans="1:59">
      <c r="A131" s="474">
        <v>31</v>
      </c>
      <c r="B131" s="471"/>
      <c r="C131" s="475"/>
      <c r="D131" s="471"/>
      <c r="E131" s="470"/>
      <c r="F131" s="470"/>
      <c r="G131" s="236"/>
      <c r="H131" s="236"/>
      <c r="I131" s="236"/>
      <c r="J131" s="471"/>
      <c r="K131" s="473" t="e">
        <f>+VLOOKUP(J131,Listados!$K$8:$L$12,2,0)</f>
        <v>#N/A</v>
      </c>
      <c r="L131" s="476"/>
      <c r="M131" s="473" t="e">
        <f>+VLOOKUP(L131,Listados!$K$13:$L$17,2,0)</f>
        <v>#N/A</v>
      </c>
      <c r="N131" s="473" t="str">
        <f>IF(AND(J131&lt;&gt;"",L131&lt;&gt;""),VLOOKUP(J131&amp;L131,Listados!$M$3:$N$27,2,FALSE),"")</f>
        <v/>
      </c>
      <c r="O131" s="256"/>
      <c r="P131" s="230"/>
      <c r="Q131" s="250"/>
      <c r="R131" s="232"/>
      <c r="S131" s="233" t="str">
        <f t="shared" si="138"/>
        <v>0</v>
      </c>
      <c r="T131" s="232"/>
      <c r="U131" s="233" t="str">
        <f t="shared" si="139"/>
        <v>0</v>
      </c>
      <c r="V131" s="232"/>
      <c r="W131" s="233" t="str">
        <f t="shared" si="140"/>
        <v>0</v>
      </c>
      <c r="X131" s="232"/>
      <c r="Y131" s="233" t="str">
        <f t="shared" si="141"/>
        <v>0</v>
      </c>
      <c r="Z131" s="232"/>
      <c r="AA131" s="233" t="str">
        <f t="shared" si="142"/>
        <v>0</v>
      </c>
      <c r="AB131" s="232"/>
      <c r="AC131" s="233" t="str">
        <f t="shared" si="143"/>
        <v>0</v>
      </c>
      <c r="AD131" s="232"/>
      <c r="AE131" s="233" t="str">
        <f t="shared" si="144"/>
        <v>0</v>
      </c>
      <c r="AF131" s="227" t="str">
        <f t="shared" si="145"/>
        <v/>
      </c>
      <c r="AG131" s="227" t="str">
        <f t="shared" si="146"/>
        <v/>
      </c>
      <c r="AH131" s="234"/>
      <c r="AI131" s="227" t="str">
        <f t="shared" si="147"/>
        <v/>
      </c>
      <c r="AJ131" s="227" t="str">
        <f>IFERROR(VLOOKUP((CONCATENATE(AG131,AI131)),Listados!$U$3:$V$11,2,FALSE),"")</f>
        <v/>
      </c>
      <c r="AK131" s="227" t="str">
        <f t="shared" si="148"/>
        <v/>
      </c>
      <c r="AL131" s="472" t="e">
        <f t="shared" ref="AL131" si="221">AVERAGE(AK131:AK134)</f>
        <v>#DIV/0!</v>
      </c>
      <c r="AM131" s="472" t="e">
        <f t="shared" ref="AM131" si="222">IF(AL131&lt;=50,"Débil",IF(AL131&lt;=99,"Moderado",IF(AL131=100,"fuerte","")))</f>
        <v>#DIV/0!</v>
      </c>
      <c r="AN131" s="472" t="e">
        <f t="shared" ref="AN131" si="223">+IF(AND(Q131="Preventivo",AM131="Fuerte"),2,IF(AND(Q131="Preventivo",AM131="Moderado"),1,0))</f>
        <v>#DIV/0!</v>
      </c>
      <c r="AO131" s="472" t="e">
        <f t="shared" ref="AO131" si="224">+IF(AND(Q131="Detectivo",$AM131="Fuerte"),2,IF(AND(Q131="Detectivo",$AM131="Moderado"),1,IF(AND(Q131="Preventivo",$AM131="Fuerte"),1,0)))</f>
        <v>#DIV/0!</v>
      </c>
      <c r="AP131" s="442" t="e">
        <f t="shared" ref="AP131" si="225">+K131-AN131</f>
        <v>#N/A</v>
      </c>
      <c r="AQ131" s="442" t="e">
        <f t="shared" ref="AQ131" si="226">+M131-AO131</f>
        <v>#N/A</v>
      </c>
      <c r="AR131" s="473" t="e">
        <f>+VLOOKUP(MIN(AP131),Listados!$J$18:$K$24,2,TRUE)</f>
        <v>#N/A</v>
      </c>
      <c r="AS131" s="473" t="e">
        <f>+VLOOKUP(MIN(AQ131),Listados!$J$26:$K$32,2,TRUE)</f>
        <v>#N/A</v>
      </c>
      <c r="AT131" s="473" t="e">
        <f>IF(AND(AR131&lt;&gt;"",AS131&lt;&gt;""),VLOOKUP(AR131&amp;AS131,Listados!$M$3:$N$27,2,FALSE),"")</f>
        <v>#N/A</v>
      </c>
      <c r="AU131" s="473" t="e">
        <f>+VLOOKUP(AT131,Listados!$P$3:$Q$6,2,FALSE)</f>
        <v>#N/A</v>
      </c>
      <c r="AV131" s="235"/>
      <c r="AW131" s="235"/>
      <c r="AX131" s="238"/>
      <c r="AY131" s="262"/>
      <c r="AZ131" s="235"/>
      <c r="BA131" s="235"/>
      <c r="BB131" s="428"/>
      <c r="BC131" s="428"/>
      <c r="BD131" s="428"/>
      <c r="BE131" s="430"/>
      <c r="BF131" s="432"/>
      <c r="BG131" s="432"/>
    </row>
    <row r="132" spans="1:59">
      <c r="A132" s="474"/>
      <c r="B132" s="471"/>
      <c r="C132" s="475"/>
      <c r="D132" s="471"/>
      <c r="E132" s="471"/>
      <c r="F132" s="471"/>
      <c r="G132" s="236"/>
      <c r="H132" s="236"/>
      <c r="I132" s="236"/>
      <c r="J132" s="471"/>
      <c r="K132" s="473"/>
      <c r="L132" s="476"/>
      <c r="M132" s="473"/>
      <c r="N132" s="473"/>
      <c r="O132" s="256"/>
      <c r="P132" s="230"/>
      <c r="Q132" s="250"/>
      <c r="R132" s="232"/>
      <c r="S132" s="233" t="str">
        <f t="shared" si="138"/>
        <v>0</v>
      </c>
      <c r="T132" s="232"/>
      <c r="U132" s="233" t="str">
        <f t="shared" si="139"/>
        <v>0</v>
      </c>
      <c r="V132" s="232"/>
      <c r="W132" s="233" t="str">
        <f t="shared" si="140"/>
        <v>0</v>
      </c>
      <c r="X132" s="232"/>
      <c r="Y132" s="233" t="str">
        <f t="shared" si="141"/>
        <v>0</v>
      </c>
      <c r="Z132" s="232"/>
      <c r="AA132" s="233" t="str">
        <f t="shared" si="142"/>
        <v>0</v>
      </c>
      <c r="AB132" s="232"/>
      <c r="AC132" s="233" t="str">
        <f t="shared" si="143"/>
        <v>0</v>
      </c>
      <c r="AD132" s="232"/>
      <c r="AE132" s="233" t="str">
        <f t="shared" si="144"/>
        <v>0</v>
      </c>
      <c r="AF132" s="227" t="str">
        <f t="shared" si="145"/>
        <v/>
      </c>
      <c r="AG132" s="227" t="str">
        <f t="shared" si="146"/>
        <v/>
      </c>
      <c r="AH132" s="234"/>
      <c r="AI132" s="227" t="str">
        <f t="shared" si="147"/>
        <v/>
      </c>
      <c r="AJ132" s="227" t="str">
        <f>IFERROR(VLOOKUP((CONCATENATE(AG132,AI132)),Listados!$U$3:$V$11,2,FALSE),"")</f>
        <v/>
      </c>
      <c r="AK132" s="227" t="str">
        <f t="shared" si="148"/>
        <v/>
      </c>
      <c r="AL132" s="472"/>
      <c r="AM132" s="472"/>
      <c r="AN132" s="472"/>
      <c r="AO132" s="472"/>
      <c r="AP132" s="423"/>
      <c r="AQ132" s="423"/>
      <c r="AR132" s="473"/>
      <c r="AS132" s="473"/>
      <c r="AT132" s="473"/>
      <c r="AU132" s="473"/>
      <c r="AV132" s="235"/>
      <c r="AW132" s="235"/>
      <c r="AX132" s="235"/>
      <c r="AY132" s="235"/>
      <c r="AZ132" s="235"/>
      <c r="BA132" s="235"/>
      <c r="BB132" s="428"/>
      <c r="BC132" s="428"/>
      <c r="BD132" s="428"/>
      <c r="BE132" s="430"/>
      <c r="BF132" s="432"/>
      <c r="BG132" s="432"/>
    </row>
    <row r="133" spans="1:59">
      <c r="A133" s="474"/>
      <c r="B133" s="471"/>
      <c r="C133" s="475"/>
      <c r="D133" s="471"/>
      <c r="E133" s="471"/>
      <c r="F133" s="471"/>
      <c r="G133" s="236"/>
      <c r="H133" s="236"/>
      <c r="I133" s="236"/>
      <c r="J133" s="471"/>
      <c r="K133" s="473"/>
      <c r="L133" s="476"/>
      <c r="M133" s="473"/>
      <c r="N133" s="473"/>
      <c r="O133" s="247"/>
      <c r="P133" s="237"/>
      <c r="Q133" s="248"/>
      <c r="R133" s="232"/>
      <c r="S133" s="233" t="str">
        <f t="shared" si="138"/>
        <v>0</v>
      </c>
      <c r="T133" s="232"/>
      <c r="U133" s="233" t="str">
        <f t="shared" si="139"/>
        <v>0</v>
      </c>
      <c r="V133" s="232"/>
      <c r="W133" s="233" t="str">
        <f t="shared" si="140"/>
        <v>0</v>
      </c>
      <c r="X133" s="232"/>
      <c r="Y133" s="233" t="str">
        <f t="shared" si="141"/>
        <v>0</v>
      </c>
      <c r="Z133" s="232"/>
      <c r="AA133" s="233" t="str">
        <f t="shared" si="142"/>
        <v>0</v>
      </c>
      <c r="AB133" s="232"/>
      <c r="AC133" s="233" t="str">
        <f t="shared" si="143"/>
        <v>0</v>
      </c>
      <c r="AD133" s="232"/>
      <c r="AE133" s="233" t="str">
        <f t="shared" si="144"/>
        <v>0</v>
      </c>
      <c r="AF133" s="227" t="str">
        <f t="shared" si="145"/>
        <v/>
      </c>
      <c r="AG133" s="227" t="str">
        <f t="shared" si="146"/>
        <v/>
      </c>
      <c r="AH133" s="234"/>
      <c r="AI133" s="227" t="str">
        <f t="shared" si="147"/>
        <v/>
      </c>
      <c r="AJ133" s="227" t="str">
        <f>IFERROR(VLOOKUP((CONCATENATE(AG133,AI133)),Listados!$U$3:$V$11,2,FALSE),"")</f>
        <v/>
      </c>
      <c r="AK133" s="227" t="str">
        <f t="shared" si="148"/>
        <v/>
      </c>
      <c r="AL133" s="472"/>
      <c r="AM133" s="472"/>
      <c r="AN133" s="472"/>
      <c r="AO133" s="472"/>
      <c r="AP133" s="423"/>
      <c r="AQ133" s="423"/>
      <c r="AR133" s="473"/>
      <c r="AS133" s="473"/>
      <c r="AT133" s="473"/>
      <c r="AU133" s="473"/>
      <c r="AV133" s="235"/>
      <c r="AW133" s="235"/>
      <c r="AX133" s="238"/>
      <c r="AY133" s="238"/>
      <c r="AZ133" s="235"/>
      <c r="BA133" s="235"/>
      <c r="BB133" s="428"/>
      <c r="BC133" s="428"/>
      <c r="BD133" s="428"/>
      <c r="BE133" s="430"/>
      <c r="BF133" s="432"/>
      <c r="BG133" s="432"/>
    </row>
    <row r="134" spans="1:59" ht="15.75" thickBot="1">
      <c r="A134" s="474"/>
      <c r="B134" s="471"/>
      <c r="C134" s="475"/>
      <c r="D134" s="471"/>
      <c r="E134" s="471"/>
      <c r="F134" s="471"/>
      <c r="G134" s="236"/>
      <c r="H134" s="236"/>
      <c r="I134" s="236"/>
      <c r="J134" s="471"/>
      <c r="K134" s="473"/>
      <c r="L134" s="476"/>
      <c r="M134" s="473"/>
      <c r="N134" s="473"/>
      <c r="O134" s="247"/>
      <c r="P134" s="237"/>
      <c r="Q134" s="248"/>
      <c r="R134" s="232"/>
      <c r="S134" s="233" t="str">
        <f t="shared" si="138"/>
        <v>0</v>
      </c>
      <c r="T134" s="232"/>
      <c r="U134" s="233" t="str">
        <f t="shared" si="139"/>
        <v>0</v>
      </c>
      <c r="V134" s="232"/>
      <c r="W134" s="233" t="str">
        <f t="shared" si="140"/>
        <v>0</v>
      </c>
      <c r="X134" s="232"/>
      <c r="Y134" s="233" t="str">
        <f t="shared" si="141"/>
        <v>0</v>
      </c>
      <c r="Z134" s="232"/>
      <c r="AA134" s="233" t="str">
        <f t="shared" si="142"/>
        <v>0</v>
      </c>
      <c r="AB134" s="232"/>
      <c r="AC134" s="233" t="str">
        <f t="shared" si="143"/>
        <v>0</v>
      </c>
      <c r="AD134" s="232"/>
      <c r="AE134" s="233" t="str">
        <f t="shared" si="144"/>
        <v>0</v>
      </c>
      <c r="AF134" s="227" t="str">
        <f t="shared" si="145"/>
        <v/>
      </c>
      <c r="AG134" s="227" t="str">
        <f t="shared" si="146"/>
        <v/>
      </c>
      <c r="AH134" s="234"/>
      <c r="AI134" s="227" t="str">
        <f t="shared" si="147"/>
        <v/>
      </c>
      <c r="AJ134" s="227" t="str">
        <f>IFERROR(VLOOKUP((CONCATENATE(AG134,AI134)),Listados!$U$3:$V$11,2,FALSE),"")</f>
        <v/>
      </c>
      <c r="AK134" s="227" t="str">
        <f t="shared" si="148"/>
        <v/>
      </c>
      <c r="AL134" s="472"/>
      <c r="AM134" s="472"/>
      <c r="AN134" s="472"/>
      <c r="AO134" s="472"/>
      <c r="AP134" s="443"/>
      <c r="AQ134" s="443"/>
      <c r="AR134" s="473"/>
      <c r="AS134" s="473"/>
      <c r="AT134" s="473"/>
      <c r="AU134" s="473"/>
      <c r="AV134" s="235"/>
      <c r="AW134" s="235"/>
      <c r="AX134" s="238"/>
      <c r="AY134" s="238"/>
      <c r="AZ134" s="235"/>
      <c r="BA134" s="235"/>
      <c r="BB134" s="429"/>
      <c r="BC134" s="429"/>
      <c r="BD134" s="429"/>
      <c r="BE134" s="431"/>
      <c r="BF134" s="433"/>
      <c r="BG134" s="433"/>
    </row>
    <row r="135" spans="1:59">
      <c r="A135" s="474">
        <v>32</v>
      </c>
      <c r="B135" s="471"/>
      <c r="C135" s="475"/>
      <c r="D135" s="471"/>
      <c r="E135" s="470"/>
      <c r="F135" s="470"/>
      <c r="G135" s="236"/>
      <c r="H135" s="236"/>
      <c r="I135" s="236"/>
      <c r="J135" s="471"/>
      <c r="K135" s="473" t="e">
        <f>+VLOOKUP(J135,Listados!$K$8:$L$12,2,0)</f>
        <v>#N/A</v>
      </c>
      <c r="L135" s="476"/>
      <c r="M135" s="473" t="e">
        <f>+VLOOKUP(L135,Listados!$K$13:$L$17,2,0)</f>
        <v>#N/A</v>
      </c>
      <c r="N135" s="473" t="str">
        <f>IF(AND(J135&lt;&gt;"",L135&lt;&gt;""),VLOOKUP(J135&amp;L135,Listados!$M$3:$N$27,2,FALSE),"")</f>
        <v/>
      </c>
      <c r="O135" s="256"/>
      <c r="P135" s="230"/>
      <c r="Q135" s="250"/>
      <c r="R135" s="232"/>
      <c r="S135" s="233" t="str">
        <f t="shared" si="138"/>
        <v>0</v>
      </c>
      <c r="T135" s="232"/>
      <c r="U135" s="233" t="str">
        <f t="shared" si="139"/>
        <v>0</v>
      </c>
      <c r="V135" s="232"/>
      <c r="W135" s="233" t="str">
        <f t="shared" si="140"/>
        <v>0</v>
      </c>
      <c r="X135" s="232"/>
      <c r="Y135" s="233" t="str">
        <f t="shared" si="141"/>
        <v>0</v>
      </c>
      <c r="Z135" s="232"/>
      <c r="AA135" s="233" t="str">
        <f t="shared" si="142"/>
        <v>0</v>
      </c>
      <c r="AB135" s="232"/>
      <c r="AC135" s="233" t="str">
        <f t="shared" si="143"/>
        <v>0</v>
      </c>
      <c r="AD135" s="232"/>
      <c r="AE135" s="233" t="str">
        <f t="shared" si="144"/>
        <v>0</v>
      </c>
      <c r="AF135" s="227" t="str">
        <f t="shared" si="145"/>
        <v/>
      </c>
      <c r="AG135" s="227" t="str">
        <f t="shared" si="146"/>
        <v/>
      </c>
      <c r="AH135" s="234"/>
      <c r="AI135" s="227" t="str">
        <f t="shared" si="147"/>
        <v/>
      </c>
      <c r="AJ135" s="227" t="str">
        <f>IFERROR(VLOOKUP((CONCATENATE(AG135,AI135)),Listados!$U$3:$V$11,2,FALSE),"")</f>
        <v/>
      </c>
      <c r="AK135" s="227" t="str">
        <f t="shared" si="148"/>
        <v/>
      </c>
      <c r="AL135" s="472" t="e">
        <f t="shared" ref="AL135" si="227">AVERAGE(AK135:AK138)</f>
        <v>#DIV/0!</v>
      </c>
      <c r="AM135" s="472" t="e">
        <f t="shared" ref="AM135" si="228">IF(AL135&lt;=50,"Débil",IF(AL135&lt;=99,"Moderado",IF(AL135=100,"fuerte","")))</f>
        <v>#DIV/0!</v>
      </c>
      <c r="AN135" s="472" t="e">
        <f t="shared" ref="AN135" si="229">+IF(AND(Q135="Preventivo",AM135="Fuerte"),2,IF(AND(Q135="Preventivo",AM135="Moderado"),1,0))</f>
        <v>#DIV/0!</v>
      </c>
      <c r="AO135" s="472" t="e">
        <f t="shared" ref="AO135" si="230">+IF(AND(Q135="Detectivo",$AM135="Fuerte"),2,IF(AND(Q135="Detectivo",$AM135="Moderado"),1,IF(AND(Q135="Preventivo",$AM135="Fuerte"),1,0)))</f>
        <v>#DIV/0!</v>
      </c>
      <c r="AP135" s="442" t="e">
        <f t="shared" ref="AP135" si="231">+K135-AN135</f>
        <v>#N/A</v>
      </c>
      <c r="AQ135" s="442" t="e">
        <f t="shared" ref="AQ135" si="232">+M135-AO135</f>
        <v>#N/A</v>
      </c>
      <c r="AR135" s="473" t="e">
        <f>+VLOOKUP(MIN(AP135),Listados!$J$18:$K$24,2,TRUE)</f>
        <v>#N/A</v>
      </c>
      <c r="AS135" s="473" t="e">
        <f>+VLOOKUP(MIN(AQ135),Listados!$J$26:$K$32,2,TRUE)</f>
        <v>#N/A</v>
      </c>
      <c r="AT135" s="473" t="e">
        <f>IF(AND(AR135&lt;&gt;"",AS135&lt;&gt;""),VLOOKUP(AR135&amp;AS135,Listados!$M$3:$N$27,2,FALSE),"")</f>
        <v>#N/A</v>
      </c>
      <c r="AU135" s="473" t="e">
        <f>+VLOOKUP(AT135,Listados!$P$3:$Q$6,2,FALSE)</f>
        <v>#N/A</v>
      </c>
      <c r="AV135" s="235"/>
      <c r="AW135" s="235"/>
      <c r="AX135" s="238"/>
      <c r="AY135" s="262"/>
      <c r="AZ135" s="235"/>
      <c r="BA135" s="235"/>
      <c r="BB135" s="428"/>
      <c r="BC135" s="428"/>
      <c r="BD135" s="428"/>
      <c r="BE135" s="430"/>
      <c r="BF135" s="432"/>
      <c r="BG135" s="432"/>
    </row>
    <row r="136" spans="1:59">
      <c r="A136" s="474"/>
      <c r="B136" s="471"/>
      <c r="C136" s="475"/>
      <c r="D136" s="471"/>
      <c r="E136" s="471"/>
      <c r="F136" s="471"/>
      <c r="G136" s="236"/>
      <c r="H136" s="236"/>
      <c r="I136" s="236"/>
      <c r="J136" s="471"/>
      <c r="K136" s="473"/>
      <c r="L136" s="476"/>
      <c r="M136" s="473"/>
      <c r="N136" s="473"/>
      <c r="O136" s="256"/>
      <c r="P136" s="230"/>
      <c r="Q136" s="250"/>
      <c r="R136" s="232"/>
      <c r="S136" s="233" t="str">
        <f t="shared" si="138"/>
        <v>0</v>
      </c>
      <c r="T136" s="232"/>
      <c r="U136" s="233" t="str">
        <f t="shared" si="139"/>
        <v>0</v>
      </c>
      <c r="V136" s="232"/>
      <c r="W136" s="233" t="str">
        <f t="shared" si="140"/>
        <v>0</v>
      </c>
      <c r="X136" s="232"/>
      <c r="Y136" s="233" t="str">
        <f t="shared" si="141"/>
        <v>0</v>
      </c>
      <c r="Z136" s="232"/>
      <c r="AA136" s="233" t="str">
        <f t="shared" si="142"/>
        <v>0</v>
      </c>
      <c r="AB136" s="232"/>
      <c r="AC136" s="233" t="str">
        <f t="shared" si="143"/>
        <v>0</v>
      </c>
      <c r="AD136" s="232"/>
      <c r="AE136" s="233" t="str">
        <f t="shared" si="144"/>
        <v>0</v>
      </c>
      <c r="AF136" s="227" t="str">
        <f t="shared" si="145"/>
        <v/>
      </c>
      <c r="AG136" s="227" t="str">
        <f t="shared" si="146"/>
        <v/>
      </c>
      <c r="AH136" s="234"/>
      <c r="AI136" s="227" t="str">
        <f t="shared" si="147"/>
        <v/>
      </c>
      <c r="AJ136" s="227" t="str">
        <f>IFERROR(VLOOKUP((CONCATENATE(AG136,AI136)),Listados!$U$3:$V$11,2,FALSE),"")</f>
        <v/>
      </c>
      <c r="AK136" s="227" t="str">
        <f t="shared" si="148"/>
        <v/>
      </c>
      <c r="AL136" s="472"/>
      <c r="AM136" s="472"/>
      <c r="AN136" s="472"/>
      <c r="AO136" s="472"/>
      <c r="AP136" s="423"/>
      <c r="AQ136" s="423"/>
      <c r="AR136" s="473"/>
      <c r="AS136" s="473"/>
      <c r="AT136" s="473"/>
      <c r="AU136" s="473"/>
      <c r="AV136" s="235"/>
      <c r="AW136" s="235"/>
      <c r="AX136" s="235"/>
      <c r="AY136" s="235"/>
      <c r="AZ136" s="235"/>
      <c r="BA136" s="235"/>
      <c r="BB136" s="428"/>
      <c r="BC136" s="428"/>
      <c r="BD136" s="428"/>
      <c r="BE136" s="430"/>
      <c r="BF136" s="432"/>
      <c r="BG136" s="432"/>
    </row>
    <row r="137" spans="1:59">
      <c r="A137" s="474"/>
      <c r="B137" s="471"/>
      <c r="C137" s="475"/>
      <c r="D137" s="471"/>
      <c r="E137" s="471"/>
      <c r="F137" s="471"/>
      <c r="G137" s="236"/>
      <c r="H137" s="236"/>
      <c r="I137" s="236"/>
      <c r="J137" s="471"/>
      <c r="K137" s="473"/>
      <c r="L137" s="476"/>
      <c r="M137" s="473"/>
      <c r="N137" s="473"/>
      <c r="O137" s="247"/>
      <c r="P137" s="237"/>
      <c r="Q137" s="248"/>
      <c r="R137" s="232"/>
      <c r="S137" s="233" t="str">
        <f t="shared" si="138"/>
        <v>0</v>
      </c>
      <c r="T137" s="232"/>
      <c r="U137" s="233" t="str">
        <f t="shared" si="139"/>
        <v>0</v>
      </c>
      <c r="V137" s="232"/>
      <c r="W137" s="233" t="str">
        <f t="shared" si="140"/>
        <v>0</v>
      </c>
      <c r="X137" s="232"/>
      <c r="Y137" s="233" t="str">
        <f t="shared" si="141"/>
        <v>0</v>
      </c>
      <c r="Z137" s="232"/>
      <c r="AA137" s="233" t="str">
        <f t="shared" si="142"/>
        <v>0</v>
      </c>
      <c r="AB137" s="232"/>
      <c r="AC137" s="233" t="str">
        <f t="shared" si="143"/>
        <v>0</v>
      </c>
      <c r="AD137" s="232"/>
      <c r="AE137" s="233" t="str">
        <f t="shared" si="144"/>
        <v>0</v>
      </c>
      <c r="AF137" s="227" t="str">
        <f t="shared" si="145"/>
        <v/>
      </c>
      <c r="AG137" s="227" t="str">
        <f t="shared" si="146"/>
        <v/>
      </c>
      <c r="AH137" s="234"/>
      <c r="AI137" s="227" t="str">
        <f t="shared" si="147"/>
        <v/>
      </c>
      <c r="AJ137" s="227" t="str">
        <f>IFERROR(VLOOKUP((CONCATENATE(AG137,AI137)),Listados!$U$3:$V$11,2,FALSE),"")</f>
        <v/>
      </c>
      <c r="AK137" s="227" t="str">
        <f t="shared" si="148"/>
        <v/>
      </c>
      <c r="AL137" s="472"/>
      <c r="AM137" s="472"/>
      <c r="AN137" s="472"/>
      <c r="AO137" s="472"/>
      <c r="AP137" s="423"/>
      <c r="AQ137" s="423"/>
      <c r="AR137" s="473"/>
      <c r="AS137" s="473"/>
      <c r="AT137" s="473"/>
      <c r="AU137" s="473"/>
      <c r="AV137" s="235"/>
      <c r="AW137" s="235"/>
      <c r="AX137" s="238"/>
      <c r="AY137" s="238"/>
      <c r="AZ137" s="235"/>
      <c r="BA137" s="235"/>
      <c r="BB137" s="428"/>
      <c r="BC137" s="428"/>
      <c r="BD137" s="428"/>
      <c r="BE137" s="430"/>
      <c r="BF137" s="432"/>
      <c r="BG137" s="432"/>
    </row>
    <row r="138" spans="1:59" ht="15.75" thickBot="1">
      <c r="A138" s="474"/>
      <c r="B138" s="471"/>
      <c r="C138" s="475"/>
      <c r="D138" s="471"/>
      <c r="E138" s="471"/>
      <c r="F138" s="471"/>
      <c r="G138" s="236"/>
      <c r="H138" s="236"/>
      <c r="I138" s="236"/>
      <c r="J138" s="471"/>
      <c r="K138" s="473"/>
      <c r="L138" s="476"/>
      <c r="M138" s="473"/>
      <c r="N138" s="473"/>
      <c r="O138" s="247"/>
      <c r="P138" s="237"/>
      <c r="Q138" s="248"/>
      <c r="R138" s="232"/>
      <c r="S138" s="233" t="str">
        <f t="shared" si="138"/>
        <v>0</v>
      </c>
      <c r="T138" s="232"/>
      <c r="U138" s="233" t="str">
        <f t="shared" si="139"/>
        <v>0</v>
      </c>
      <c r="V138" s="232"/>
      <c r="W138" s="233" t="str">
        <f t="shared" si="140"/>
        <v>0</v>
      </c>
      <c r="X138" s="232"/>
      <c r="Y138" s="233" t="str">
        <f t="shared" si="141"/>
        <v>0</v>
      </c>
      <c r="Z138" s="232"/>
      <c r="AA138" s="233" t="str">
        <f t="shared" si="142"/>
        <v>0</v>
      </c>
      <c r="AB138" s="232"/>
      <c r="AC138" s="233" t="str">
        <f t="shared" si="143"/>
        <v>0</v>
      </c>
      <c r="AD138" s="232"/>
      <c r="AE138" s="233" t="str">
        <f t="shared" si="144"/>
        <v>0</v>
      </c>
      <c r="AF138" s="227" t="str">
        <f t="shared" si="145"/>
        <v/>
      </c>
      <c r="AG138" s="227" t="str">
        <f t="shared" si="146"/>
        <v/>
      </c>
      <c r="AH138" s="234"/>
      <c r="AI138" s="227" t="str">
        <f t="shared" si="147"/>
        <v/>
      </c>
      <c r="AJ138" s="227" t="str">
        <f>IFERROR(VLOOKUP((CONCATENATE(AG138,AI138)),Listados!$U$3:$V$11,2,FALSE),"")</f>
        <v/>
      </c>
      <c r="AK138" s="227" t="str">
        <f t="shared" si="148"/>
        <v/>
      </c>
      <c r="AL138" s="472"/>
      <c r="AM138" s="472"/>
      <c r="AN138" s="472"/>
      <c r="AO138" s="472"/>
      <c r="AP138" s="443"/>
      <c r="AQ138" s="443"/>
      <c r="AR138" s="473"/>
      <c r="AS138" s="473"/>
      <c r="AT138" s="473"/>
      <c r="AU138" s="473"/>
      <c r="AV138" s="235"/>
      <c r="AW138" s="235"/>
      <c r="AX138" s="238"/>
      <c r="AY138" s="238"/>
      <c r="AZ138" s="235"/>
      <c r="BA138" s="235"/>
      <c r="BB138" s="429"/>
      <c r="BC138" s="429"/>
      <c r="BD138" s="429"/>
      <c r="BE138" s="431"/>
      <c r="BF138" s="433"/>
      <c r="BG138" s="433"/>
    </row>
    <row r="139" spans="1:59">
      <c r="A139" s="474">
        <v>33</v>
      </c>
      <c r="B139" s="471"/>
      <c r="C139" s="475"/>
      <c r="D139" s="471"/>
      <c r="E139" s="470"/>
      <c r="F139" s="470"/>
      <c r="G139" s="236"/>
      <c r="H139" s="236"/>
      <c r="I139" s="236"/>
      <c r="J139" s="471"/>
      <c r="K139" s="473" t="e">
        <f>+VLOOKUP(J139,Listados!$K$8:$L$12,2,0)</f>
        <v>#N/A</v>
      </c>
      <c r="L139" s="476"/>
      <c r="M139" s="473" t="e">
        <f>+VLOOKUP(L139,Listados!$K$13:$L$17,2,0)</f>
        <v>#N/A</v>
      </c>
      <c r="N139" s="473" t="str">
        <f>IF(AND(J139&lt;&gt;"",L139&lt;&gt;""),VLOOKUP(J139&amp;L139,Listados!$M$3:$N$27,2,FALSE),"")</f>
        <v/>
      </c>
      <c r="O139" s="256"/>
      <c r="P139" s="230"/>
      <c r="Q139" s="250"/>
      <c r="R139" s="232"/>
      <c r="S139" s="233" t="str">
        <f t="shared" si="138"/>
        <v>0</v>
      </c>
      <c r="T139" s="232"/>
      <c r="U139" s="233" t="str">
        <f t="shared" si="139"/>
        <v>0</v>
      </c>
      <c r="V139" s="232"/>
      <c r="W139" s="233" t="str">
        <f t="shared" si="140"/>
        <v>0</v>
      </c>
      <c r="X139" s="232"/>
      <c r="Y139" s="233" t="str">
        <f t="shared" si="141"/>
        <v>0</v>
      </c>
      <c r="Z139" s="232"/>
      <c r="AA139" s="233" t="str">
        <f t="shared" si="142"/>
        <v>0</v>
      </c>
      <c r="AB139" s="232"/>
      <c r="AC139" s="233" t="str">
        <f t="shared" si="143"/>
        <v>0</v>
      </c>
      <c r="AD139" s="232"/>
      <c r="AE139" s="233" t="str">
        <f t="shared" si="144"/>
        <v>0</v>
      </c>
      <c r="AF139" s="227" t="str">
        <f t="shared" si="145"/>
        <v/>
      </c>
      <c r="AG139" s="227" t="str">
        <f t="shared" si="146"/>
        <v/>
      </c>
      <c r="AH139" s="234"/>
      <c r="AI139" s="227" t="str">
        <f t="shared" si="147"/>
        <v/>
      </c>
      <c r="AJ139" s="227" t="str">
        <f>IFERROR(VLOOKUP((CONCATENATE(AG139,AI139)),Listados!$U$3:$V$11,2,FALSE),"")</f>
        <v/>
      </c>
      <c r="AK139" s="227" t="str">
        <f t="shared" si="148"/>
        <v/>
      </c>
      <c r="AL139" s="472" t="e">
        <f t="shared" ref="AL139" si="233">AVERAGE(AK139:AK142)</f>
        <v>#DIV/0!</v>
      </c>
      <c r="AM139" s="472" t="e">
        <f t="shared" ref="AM139" si="234">IF(AL139&lt;=50,"Débil",IF(AL139&lt;=99,"Moderado",IF(AL139=100,"fuerte","")))</f>
        <v>#DIV/0!</v>
      </c>
      <c r="AN139" s="472" t="e">
        <f t="shared" ref="AN139" si="235">+IF(AND(Q139="Preventivo",AM139="Fuerte"),2,IF(AND(Q139="Preventivo",AM139="Moderado"),1,0))</f>
        <v>#DIV/0!</v>
      </c>
      <c r="AO139" s="472" t="e">
        <f t="shared" ref="AO139" si="236">+IF(AND(Q139="Detectivo",$AM139="Fuerte"),2,IF(AND(Q139="Detectivo",$AM139="Moderado"),1,IF(AND(Q139="Preventivo",$AM139="Fuerte"),1,0)))</f>
        <v>#DIV/0!</v>
      </c>
      <c r="AP139" s="442" t="e">
        <f t="shared" ref="AP139" si="237">+K139-AN139</f>
        <v>#N/A</v>
      </c>
      <c r="AQ139" s="442" t="e">
        <f t="shared" ref="AQ139" si="238">+M139-AO139</f>
        <v>#N/A</v>
      </c>
      <c r="AR139" s="473" t="e">
        <f>+VLOOKUP(MIN(AP139),Listados!$J$18:$K$24,2,TRUE)</f>
        <v>#N/A</v>
      </c>
      <c r="AS139" s="473" t="e">
        <f>+VLOOKUP(MIN(AQ139),Listados!$J$26:$K$32,2,TRUE)</f>
        <v>#N/A</v>
      </c>
      <c r="AT139" s="473" t="e">
        <f>IF(AND(AR139&lt;&gt;"",AS139&lt;&gt;""),VLOOKUP(AR139&amp;AS139,Listados!$M$3:$N$27,2,FALSE),"")</f>
        <v>#N/A</v>
      </c>
      <c r="AU139" s="473" t="e">
        <f>+VLOOKUP(AT139,Listados!$P$3:$Q$6,2,FALSE)</f>
        <v>#N/A</v>
      </c>
      <c r="AV139" s="235"/>
      <c r="AW139" s="235"/>
      <c r="AX139" s="238"/>
      <c r="AY139" s="262"/>
      <c r="AZ139" s="235"/>
      <c r="BA139" s="235"/>
      <c r="BB139" s="428"/>
      <c r="BC139" s="428"/>
      <c r="BD139" s="428"/>
      <c r="BE139" s="430"/>
      <c r="BF139" s="432"/>
      <c r="BG139" s="432"/>
    </row>
    <row r="140" spans="1:59">
      <c r="A140" s="474"/>
      <c r="B140" s="471"/>
      <c r="C140" s="475"/>
      <c r="D140" s="471"/>
      <c r="E140" s="471"/>
      <c r="F140" s="471"/>
      <c r="G140" s="236"/>
      <c r="H140" s="236"/>
      <c r="I140" s="236"/>
      <c r="J140" s="471"/>
      <c r="K140" s="473"/>
      <c r="L140" s="476"/>
      <c r="M140" s="473"/>
      <c r="N140" s="473"/>
      <c r="O140" s="256"/>
      <c r="P140" s="230"/>
      <c r="Q140" s="250"/>
      <c r="R140" s="232"/>
      <c r="S140" s="233" t="str">
        <f t="shared" si="138"/>
        <v>0</v>
      </c>
      <c r="T140" s="232"/>
      <c r="U140" s="233" t="str">
        <f t="shared" si="139"/>
        <v>0</v>
      </c>
      <c r="V140" s="232"/>
      <c r="W140" s="233" t="str">
        <f t="shared" si="140"/>
        <v>0</v>
      </c>
      <c r="X140" s="232"/>
      <c r="Y140" s="233" t="str">
        <f t="shared" si="141"/>
        <v>0</v>
      </c>
      <c r="Z140" s="232"/>
      <c r="AA140" s="233" t="str">
        <f t="shared" si="142"/>
        <v>0</v>
      </c>
      <c r="AB140" s="232"/>
      <c r="AC140" s="233" t="str">
        <f t="shared" si="143"/>
        <v>0</v>
      </c>
      <c r="AD140" s="232"/>
      <c r="AE140" s="233" t="str">
        <f t="shared" si="144"/>
        <v>0</v>
      </c>
      <c r="AF140" s="227" t="str">
        <f t="shared" si="145"/>
        <v/>
      </c>
      <c r="AG140" s="227" t="str">
        <f t="shared" si="146"/>
        <v/>
      </c>
      <c r="AH140" s="234"/>
      <c r="AI140" s="227" t="str">
        <f t="shared" si="147"/>
        <v/>
      </c>
      <c r="AJ140" s="227" t="str">
        <f>IFERROR(VLOOKUP((CONCATENATE(AG140,AI140)),Listados!$U$3:$V$11,2,FALSE),"")</f>
        <v/>
      </c>
      <c r="AK140" s="227" t="str">
        <f t="shared" si="148"/>
        <v/>
      </c>
      <c r="AL140" s="472"/>
      <c r="AM140" s="472"/>
      <c r="AN140" s="472"/>
      <c r="AO140" s="472"/>
      <c r="AP140" s="423"/>
      <c r="AQ140" s="423"/>
      <c r="AR140" s="473"/>
      <c r="AS140" s="473"/>
      <c r="AT140" s="473"/>
      <c r="AU140" s="473"/>
      <c r="AV140" s="235"/>
      <c r="AW140" s="235"/>
      <c r="AX140" s="235"/>
      <c r="AY140" s="235"/>
      <c r="AZ140" s="235"/>
      <c r="BA140" s="235"/>
      <c r="BB140" s="428"/>
      <c r="BC140" s="428"/>
      <c r="BD140" s="428"/>
      <c r="BE140" s="430"/>
      <c r="BF140" s="432"/>
      <c r="BG140" s="432"/>
    </row>
    <row r="141" spans="1:59">
      <c r="A141" s="474"/>
      <c r="B141" s="471"/>
      <c r="C141" s="475"/>
      <c r="D141" s="471"/>
      <c r="E141" s="471"/>
      <c r="F141" s="471"/>
      <c r="G141" s="236"/>
      <c r="H141" s="236"/>
      <c r="I141" s="236"/>
      <c r="J141" s="471"/>
      <c r="K141" s="473"/>
      <c r="L141" s="476"/>
      <c r="M141" s="473"/>
      <c r="N141" s="473"/>
      <c r="O141" s="247"/>
      <c r="P141" s="237"/>
      <c r="Q141" s="248"/>
      <c r="R141" s="232"/>
      <c r="S141" s="233" t="str">
        <f t="shared" si="138"/>
        <v>0</v>
      </c>
      <c r="T141" s="232"/>
      <c r="U141" s="233" t="str">
        <f t="shared" si="139"/>
        <v>0</v>
      </c>
      <c r="V141" s="232"/>
      <c r="W141" s="233" t="str">
        <f t="shared" si="140"/>
        <v>0</v>
      </c>
      <c r="X141" s="232"/>
      <c r="Y141" s="233" t="str">
        <f t="shared" si="141"/>
        <v>0</v>
      </c>
      <c r="Z141" s="232"/>
      <c r="AA141" s="233" t="str">
        <f t="shared" si="142"/>
        <v>0</v>
      </c>
      <c r="AB141" s="232"/>
      <c r="AC141" s="233" t="str">
        <f t="shared" si="143"/>
        <v>0</v>
      </c>
      <c r="AD141" s="232"/>
      <c r="AE141" s="233" t="str">
        <f t="shared" si="144"/>
        <v>0</v>
      </c>
      <c r="AF141" s="227" t="str">
        <f t="shared" si="145"/>
        <v/>
      </c>
      <c r="AG141" s="227" t="str">
        <f t="shared" si="146"/>
        <v/>
      </c>
      <c r="AH141" s="234"/>
      <c r="AI141" s="227" t="str">
        <f t="shared" si="147"/>
        <v/>
      </c>
      <c r="AJ141" s="227" t="str">
        <f>IFERROR(VLOOKUP((CONCATENATE(AG141,AI141)),Listados!$U$3:$V$11,2,FALSE),"")</f>
        <v/>
      </c>
      <c r="AK141" s="227" t="str">
        <f t="shared" si="148"/>
        <v/>
      </c>
      <c r="AL141" s="472"/>
      <c r="AM141" s="472"/>
      <c r="AN141" s="472"/>
      <c r="AO141" s="472"/>
      <c r="AP141" s="423"/>
      <c r="AQ141" s="423"/>
      <c r="AR141" s="473"/>
      <c r="AS141" s="473"/>
      <c r="AT141" s="473"/>
      <c r="AU141" s="473"/>
      <c r="AV141" s="235"/>
      <c r="AW141" s="235"/>
      <c r="AX141" s="238"/>
      <c r="AY141" s="238"/>
      <c r="AZ141" s="235"/>
      <c r="BA141" s="235"/>
      <c r="BB141" s="428"/>
      <c r="BC141" s="428"/>
      <c r="BD141" s="428"/>
      <c r="BE141" s="430"/>
      <c r="BF141" s="432"/>
      <c r="BG141" s="432"/>
    </row>
    <row r="142" spans="1:59" ht="15.75" thickBot="1">
      <c r="A142" s="474"/>
      <c r="B142" s="471"/>
      <c r="C142" s="475"/>
      <c r="D142" s="471"/>
      <c r="E142" s="471"/>
      <c r="F142" s="471"/>
      <c r="G142" s="236"/>
      <c r="H142" s="236"/>
      <c r="I142" s="236"/>
      <c r="J142" s="471"/>
      <c r="K142" s="473"/>
      <c r="L142" s="476"/>
      <c r="M142" s="473"/>
      <c r="N142" s="473"/>
      <c r="O142" s="247"/>
      <c r="P142" s="237"/>
      <c r="Q142" s="248"/>
      <c r="R142" s="232"/>
      <c r="S142" s="233" t="str">
        <f t="shared" si="138"/>
        <v>0</v>
      </c>
      <c r="T142" s="232"/>
      <c r="U142" s="233" t="str">
        <f t="shared" si="139"/>
        <v>0</v>
      </c>
      <c r="V142" s="232"/>
      <c r="W142" s="233" t="str">
        <f t="shared" si="140"/>
        <v>0</v>
      </c>
      <c r="X142" s="232"/>
      <c r="Y142" s="233" t="str">
        <f t="shared" si="141"/>
        <v>0</v>
      </c>
      <c r="Z142" s="232"/>
      <c r="AA142" s="233" t="str">
        <f t="shared" si="142"/>
        <v>0</v>
      </c>
      <c r="AB142" s="232"/>
      <c r="AC142" s="233" t="str">
        <f t="shared" si="143"/>
        <v>0</v>
      </c>
      <c r="AD142" s="232"/>
      <c r="AE142" s="233" t="str">
        <f t="shared" si="144"/>
        <v>0</v>
      </c>
      <c r="AF142" s="227" t="str">
        <f t="shared" si="145"/>
        <v/>
      </c>
      <c r="AG142" s="227" t="str">
        <f t="shared" si="146"/>
        <v/>
      </c>
      <c r="AH142" s="234"/>
      <c r="AI142" s="227" t="str">
        <f t="shared" si="147"/>
        <v/>
      </c>
      <c r="AJ142" s="227" t="str">
        <f>IFERROR(VLOOKUP((CONCATENATE(AG142,AI142)),Listados!$U$3:$V$11,2,FALSE),"")</f>
        <v/>
      </c>
      <c r="AK142" s="227" t="str">
        <f t="shared" si="148"/>
        <v/>
      </c>
      <c r="AL142" s="472"/>
      <c r="AM142" s="472"/>
      <c r="AN142" s="472"/>
      <c r="AO142" s="472"/>
      <c r="AP142" s="443"/>
      <c r="AQ142" s="443"/>
      <c r="AR142" s="473"/>
      <c r="AS142" s="473"/>
      <c r="AT142" s="473"/>
      <c r="AU142" s="473"/>
      <c r="AV142" s="235"/>
      <c r="AW142" s="235"/>
      <c r="AX142" s="238"/>
      <c r="AY142" s="238"/>
      <c r="AZ142" s="235"/>
      <c r="BA142" s="235"/>
      <c r="BB142" s="429"/>
      <c r="BC142" s="429"/>
      <c r="BD142" s="429"/>
      <c r="BE142" s="431"/>
      <c r="BF142" s="433"/>
      <c r="BG142" s="433"/>
    </row>
    <row r="143" spans="1:59">
      <c r="A143" s="474">
        <v>34</v>
      </c>
      <c r="B143" s="471"/>
      <c r="C143" s="475"/>
      <c r="D143" s="471"/>
      <c r="E143" s="470"/>
      <c r="F143" s="470"/>
      <c r="G143" s="236"/>
      <c r="H143" s="236"/>
      <c r="I143" s="236"/>
      <c r="J143" s="471"/>
      <c r="K143" s="473" t="e">
        <f>+VLOOKUP(J143,Listados!$K$8:$L$12,2,0)</f>
        <v>#N/A</v>
      </c>
      <c r="L143" s="476"/>
      <c r="M143" s="473" t="e">
        <f>+VLOOKUP(L143,Listados!$K$13:$L$17,2,0)</f>
        <v>#N/A</v>
      </c>
      <c r="N143" s="473" t="str">
        <f>IF(AND(J143&lt;&gt;"",L143&lt;&gt;""),VLOOKUP(J143&amp;L143,Listados!$M$3:$N$27,2,FALSE),"")</f>
        <v/>
      </c>
      <c r="O143" s="256"/>
      <c r="P143" s="230"/>
      <c r="Q143" s="250"/>
      <c r="R143" s="232"/>
      <c r="S143" s="233" t="str">
        <f t="shared" si="138"/>
        <v>0</v>
      </c>
      <c r="T143" s="232"/>
      <c r="U143" s="233" t="str">
        <f t="shared" si="139"/>
        <v>0</v>
      </c>
      <c r="V143" s="232"/>
      <c r="W143" s="233" t="str">
        <f t="shared" si="140"/>
        <v>0</v>
      </c>
      <c r="X143" s="232"/>
      <c r="Y143" s="233" t="str">
        <f t="shared" si="141"/>
        <v>0</v>
      </c>
      <c r="Z143" s="232"/>
      <c r="AA143" s="233" t="str">
        <f t="shared" si="142"/>
        <v>0</v>
      </c>
      <c r="AB143" s="232"/>
      <c r="AC143" s="233" t="str">
        <f t="shared" si="143"/>
        <v>0</v>
      </c>
      <c r="AD143" s="232"/>
      <c r="AE143" s="233" t="str">
        <f t="shared" si="144"/>
        <v>0</v>
      </c>
      <c r="AF143" s="227" t="str">
        <f t="shared" si="145"/>
        <v/>
      </c>
      <c r="AG143" s="227" t="str">
        <f t="shared" si="146"/>
        <v/>
      </c>
      <c r="AH143" s="234"/>
      <c r="AI143" s="227" t="str">
        <f t="shared" si="147"/>
        <v/>
      </c>
      <c r="AJ143" s="227" t="str">
        <f>IFERROR(VLOOKUP((CONCATENATE(AG143,AI143)),Listados!$U$3:$V$11,2,FALSE),"")</f>
        <v/>
      </c>
      <c r="AK143" s="227" t="str">
        <f t="shared" si="148"/>
        <v/>
      </c>
      <c r="AL143" s="472" t="e">
        <f t="shared" ref="AL143" si="239">AVERAGE(AK143:AK146)</f>
        <v>#DIV/0!</v>
      </c>
      <c r="AM143" s="472" t="e">
        <f t="shared" ref="AM143" si="240">IF(AL143&lt;=50,"Débil",IF(AL143&lt;=99,"Moderado",IF(AL143=100,"fuerte","")))</f>
        <v>#DIV/0!</v>
      </c>
      <c r="AN143" s="472" t="e">
        <f t="shared" ref="AN143" si="241">+IF(AND(Q143="Preventivo",AM143="Fuerte"),2,IF(AND(Q143="Preventivo",AM143="Moderado"),1,0))</f>
        <v>#DIV/0!</v>
      </c>
      <c r="AO143" s="472" t="e">
        <f t="shared" ref="AO143" si="242">+IF(AND(Q143="Detectivo",$AM143="Fuerte"),2,IF(AND(Q143="Detectivo",$AM143="Moderado"),1,IF(AND(Q143="Preventivo",$AM143="Fuerte"),1,0)))</f>
        <v>#DIV/0!</v>
      </c>
      <c r="AP143" s="442" t="e">
        <f t="shared" ref="AP143" si="243">+K143-AN143</f>
        <v>#N/A</v>
      </c>
      <c r="AQ143" s="442" t="e">
        <f t="shared" ref="AQ143" si="244">+M143-AO143</f>
        <v>#N/A</v>
      </c>
      <c r="AR143" s="473" t="e">
        <f>+VLOOKUP(MIN(AP143),Listados!$J$18:$K$24,2,TRUE)</f>
        <v>#N/A</v>
      </c>
      <c r="AS143" s="473" t="e">
        <f>+VLOOKUP(MIN(AQ143),Listados!$J$26:$K$32,2,TRUE)</f>
        <v>#N/A</v>
      </c>
      <c r="AT143" s="473" t="e">
        <f>IF(AND(AR143&lt;&gt;"",AS143&lt;&gt;""),VLOOKUP(AR143&amp;AS143,Listados!$M$3:$N$27,2,FALSE),"")</f>
        <v>#N/A</v>
      </c>
      <c r="AU143" s="473" t="e">
        <f>+VLOOKUP(AT143,Listados!$P$3:$Q$6,2,FALSE)</f>
        <v>#N/A</v>
      </c>
      <c r="AV143" s="235"/>
      <c r="AW143" s="235"/>
      <c r="AX143" s="238"/>
      <c r="AY143" s="262"/>
      <c r="AZ143" s="235"/>
      <c r="BA143" s="235"/>
      <c r="BB143" s="428"/>
      <c r="BC143" s="428"/>
      <c r="BD143" s="428"/>
      <c r="BE143" s="430"/>
      <c r="BF143" s="432"/>
      <c r="BG143" s="432"/>
    </row>
    <row r="144" spans="1:59">
      <c r="A144" s="474"/>
      <c r="B144" s="471"/>
      <c r="C144" s="475"/>
      <c r="D144" s="471"/>
      <c r="E144" s="471"/>
      <c r="F144" s="471"/>
      <c r="G144" s="236"/>
      <c r="H144" s="236"/>
      <c r="I144" s="236"/>
      <c r="J144" s="471"/>
      <c r="K144" s="473"/>
      <c r="L144" s="476"/>
      <c r="M144" s="473"/>
      <c r="N144" s="473"/>
      <c r="O144" s="256"/>
      <c r="P144" s="230"/>
      <c r="Q144" s="250"/>
      <c r="R144" s="232"/>
      <c r="S144" s="233" t="str">
        <f t="shared" ref="S144:S207" si="245">+IF(R144="si",15,"0")</f>
        <v>0</v>
      </c>
      <c r="T144" s="232"/>
      <c r="U144" s="233" t="str">
        <f t="shared" ref="U144:U207" si="246">+IF(T144="si",15,"0")</f>
        <v>0</v>
      </c>
      <c r="V144" s="232"/>
      <c r="W144" s="233" t="str">
        <f t="shared" ref="W144:W207" si="247">+IF(V144="si",15,"0")</f>
        <v>0</v>
      </c>
      <c r="X144" s="232"/>
      <c r="Y144" s="233" t="str">
        <f t="shared" ref="Y144:Y207" si="248">+IF(X144="Preventivo",15,IF(X144="Detectivo",10,"0"))</f>
        <v>0</v>
      </c>
      <c r="Z144" s="232"/>
      <c r="AA144" s="233" t="str">
        <f t="shared" ref="AA144:AA207" si="249">+IF(Z144="si",15,"0")</f>
        <v>0</v>
      </c>
      <c r="AB144" s="232"/>
      <c r="AC144" s="233" t="str">
        <f t="shared" ref="AC144:AC207" si="250">+IF(AB144="si",15,"0")</f>
        <v>0</v>
      </c>
      <c r="AD144" s="232"/>
      <c r="AE144" s="233" t="str">
        <f t="shared" ref="AE144:AE207" si="251">+IF(AD144="Completa",10,IF(AD144="Incompleta",5,"0"))</f>
        <v>0</v>
      </c>
      <c r="AF144" s="227" t="str">
        <f t="shared" ref="AF144:AF207" si="252">IF((SUM(S144,U144,W144,Y144,AA144,AC144,AE144)=0),"",(SUM(S144,U144,W144,Y144,AA144,AC144,AE144)))</f>
        <v/>
      </c>
      <c r="AG144" s="227" t="str">
        <f t="shared" ref="AG144:AG207" si="253">IF(AF144&lt;=85,"Débil",IF(AF144&lt;=95,"Moderado",IF(AF144=100,"Fuerte","")))</f>
        <v/>
      </c>
      <c r="AH144" s="234"/>
      <c r="AI144" s="227" t="str">
        <f t="shared" ref="AI144:AI207" si="254">+IF(AH144="siempre","Fuerte",IF(AH144="Algunas veces","Moderado",IF(AH144="No se ejecuta","Débil","")))</f>
        <v/>
      </c>
      <c r="AJ144" s="227" t="str">
        <f>IFERROR(VLOOKUP((CONCATENATE(AG144,AI144)),Listados!$U$3:$V$11,2,FALSE),"")</f>
        <v/>
      </c>
      <c r="AK144" s="227" t="str">
        <f t="shared" ref="AK144:AK207" si="255">IF(AJ144="","",IF(AJ144="Débil", 0, IF(AJ144="Moderado",50,100)))</f>
        <v/>
      </c>
      <c r="AL144" s="472"/>
      <c r="AM144" s="472"/>
      <c r="AN144" s="472"/>
      <c r="AO144" s="472"/>
      <c r="AP144" s="423"/>
      <c r="AQ144" s="423"/>
      <c r="AR144" s="473"/>
      <c r="AS144" s="473"/>
      <c r="AT144" s="473"/>
      <c r="AU144" s="473"/>
      <c r="AV144" s="235"/>
      <c r="AW144" s="235"/>
      <c r="AX144" s="235"/>
      <c r="AY144" s="235"/>
      <c r="AZ144" s="235"/>
      <c r="BA144" s="235"/>
      <c r="BB144" s="428"/>
      <c r="BC144" s="428"/>
      <c r="BD144" s="428"/>
      <c r="BE144" s="430"/>
      <c r="BF144" s="432"/>
      <c r="BG144" s="432"/>
    </row>
    <row r="145" spans="1:59">
      <c r="A145" s="474"/>
      <c r="B145" s="471"/>
      <c r="C145" s="475"/>
      <c r="D145" s="471"/>
      <c r="E145" s="471"/>
      <c r="F145" s="471"/>
      <c r="G145" s="236"/>
      <c r="H145" s="236"/>
      <c r="I145" s="236"/>
      <c r="J145" s="471"/>
      <c r="K145" s="473"/>
      <c r="L145" s="476"/>
      <c r="M145" s="473"/>
      <c r="N145" s="473"/>
      <c r="O145" s="247"/>
      <c r="P145" s="237"/>
      <c r="Q145" s="248"/>
      <c r="R145" s="232"/>
      <c r="S145" s="233" t="str">
        <f t="shared" si="245"/>
        <v>0</v>
      </c>
      <c r="T145" s="232"/>
      <c r="U145" s="233" t="str">
        <f t="shared" si="246"/>
        <v>0</v>
      </c>
      <c r="V145" s="232"/>
      <c r="W145" s="233" t="str">
        <f t="shared" si="247"/>
        <v>0</v>
      </c>
      <c r="X145" s="232"/>
      <c r="Y145" s="233" t="str">
        <f t="shared" si="248"/>
        <v>0</v>
      </c>
      <c r="Z145" s="232"/>
      <c r="AA145" s="233" t="str">
        <f t="shared" si="249"/>
        <v>0</v>
      </c>
      <c r="AB145" s="232"/>
      <c r="AC145" s="233" t="str">
        <f t="shared" si="250"/>
        <v>0</v>
      </c>
      <c r="AD145" s="232"/>
      <c r="AE145" s="233" t="str">
        <f t="shared" si="251"/>
        <v>0</v>
      </c>
      <c r="AF145" s="227" t="str">
        <f t="shared" si="252"/>
        <v/>
      </c>
      <c r="AG145" s="227" t="str">
        <f t="shared" si="253"/>
        <v/>
      </c>
      <c r="AH145" s="234"/>
      <c r="AI145" s="227" t="str">
        <f t="shared" si="254"/>
        <v/>
      </c>
      <c r="AJ145" s="227" t="str">
        <f>IFERROR(VLOOKUP((CONCATENATE(AG145,AI145)),Listados!$U$3:$V$11,2,FALSE),"")</f>
        <v/>
      </c>
      <c r="AK145" s="227" t="str">
        <f t="shared" si="255"/>
        <v/>
      </c>
      <c r="AL145" s="472"/>
      <c r="AM145" s="472"/>
      <c r="AN145" s="472"/>
      <c r="AO145" s="472"/>
      <c r="AP145" s="423"/>
      <c r="AQ145" s="423"/>
      <c r="AR145" s="473"/>
      <c r="AS145" s="473"/>
      <c r="AT145" s="473"/>
      <c r="AU145" s="473"/>
      <c r="AV145" s="235"/>
      <c r="AW145" s="235"/>
      <c r="AX145" s="238"/>
      <c r="AY145" s="238"/>
      <c r="AZ145" s="235"/>
      <c r="BA145" s="235"/>
      <c r="BB145" s="428"/>
      <c r="BC145" s="428"/>
      <c r="BD145" s="428"/>
      <c r="BE145" s="430"/>
      <c r="BF145" s="432"/>
      <c r="BG145" s="432"/>
    </row>
    <row r="146" spans="1:59" ht="15.75" thickBot="1">
      <c r="A146" s="474"/>
      <c r="B146" s="471"/>
      <c r="C146" s="475"/>
      <c r="D146" s="471"/>
      <c r="E146" s="471"/>
      <c r="F146" s="471"/>
      <c r="G146" s="236"/>
      <c r="H146" s="236"/>
      <c r="I146" s="236"/>
      <c r="J146" s="471"/>
      <c r="K146" s="473"/>
      <c r="L146" s="476"/>
      <c r="M146" s="473"/>
      <c r="N146" s="473"/>
      <c r="O146" s="247"/>
      <c r="P146" s="237"/>
      <c r="Q146" s="248"/>
      <c r="R146" s="232"/>
      <c r="S146" s="233" t="str">
        <f t="shared" si="245"/>
        <v>0</v>
      </c>
      <c r="T146" s="232"/>
      <c r="U146" s="233" t="str">
        <f t="shared" si="246"/>
        <v>0</v>
      </c>
      <c r="V146" s="232"/>
      <c r="W146" s="233" t="str">
        <f t="shared" si="247"/>
        <v>0</v>
      </c>
      <c r="X146" s="232"/>
      <c r="Y146" s="233" t="str">
        <f t="shared" si="248"/>
        <v>0</v>
      </c>
      <c r="Z146" s="232"/>
      <c r="AA146" s="233" t="str">
        <f t="shared" si="249"/>
        <v>0</v>
      </c>
      <c r="AB146" s="232"/>
      <c r="AC146" s="233" t="str">
        <f t="shared" si="250"/>
        <v>0</v>
      </c>
      <c r="AD146" s="232"/>
      <c r="AE146" s="233" t="str">
        <f t="shared" si="251"/>
        <v>0</v>
      </c>
      <c r="AF146" s="227" t="str">
        <f t="shared" si="252"/>
        <v/>
      </c>
      <c r="AG146" s="227" t="str">
        <f t="shared" si="253"/>
        <v/>
      </c>
      <c r="AH146" s="234"/>
      <c r="AI146" s="227" t="str">
        <f t="shared" si="254"/>
        <v/>
      </c>
      <c r="AJ146" s="227" t="str">
        <f>IFERROR(VLOOKUP((CONCATENATE(AG146,AI146)),Listados!$U$3:$V$11,2,FALSE),"")</f>
        <v/>
      </c>
      <c r="AK146" s="227" t="str">
        <f t="shared" si="255"/>
        <v/>
      </c>
      <c r="AL146" s="472"/>
      <c r="AM146" s="472"/>
      <c r="AN146" s="472"/>
      <c r="AO146" s="472"/>
      <c r="AP146" s="443"/>
      <c r="AQ146" s="443"/>
      <c r="AR146" s="473"/>
      <c r="AS146" s="473"/>
      <c r="AT146" s="473"/>
      <c r="AU146" s="473"/>
      <c r="AV146" s="235"/>
      <c r="AW146" s="235"/>
      <c r="AX146" s="238"/>
      <c r="AY146" s="238"/>
      <c r="AZ146" s="235"/>
      <c r="BA146" s="235"/>
      <c r="BB146" s="429"/>
      <c r="BC146" s="429"/>
      <c r="BD146" s="429"/>
      <c r="BE146" s="431"/>
      <c r="BF146" s="433"/>
      <c r="BG146" s="433"/>
    </row>
    <row r="147" spans="1:59">
      <c r="A147" s="474">
        <v>35</v>
      </c>
      <c r="B147" s="471"/>
      <c r="C147" s="475"/>
      <c r="D147" s="471"/>
      <c r="E147" s="470"/>
      <c r="F147" s="470"/>
      <c r="G147" s="236"/>
      <c r="H147" s="236"/>
      <c r="I147" s="236"/>
      <c r="J147" s="471"/>
      <c r="K147" s="473" t="e">
        <f>+VLOOKUP(J147,Listados!$K$8:$L$12,2,0)</f>
        <v>#N/A</v>
      </c>
      <c r="L147" s="476"/>
      <c r="M147" s="473" t="e">
        <f>+VLOOKUP(L147,Listados!$K$13:$L$17,2,0)</f>
        <v>#N/A</v>
      </c>
      <c r="N147" s="473" t="str">
        <f>IF(AND(J147&lt;&gt;"",L147&lt;&gt;""),VLOOKUP(J147&amp;L147,Listados!$M$3:$N$27,2,FALSE),"")</f>
        <v/>
      </c>
      <c r="O147" s="256"/>
      <c r="P147" s="230"/>
      <c r="Q147" s="250"/>
      <c r="R147" s="232"/>
      <c r="S147" s="233" t="str">
        <f t="shared" si="245"/>
        <v>0</v>
      </c>
      <c r="T147" s="232"/>
      <c r="U147" s="233" t="str">
        <f t="shared" si="246"/>
        <v>0</v>
      </c>
      <c r="V147" s="232"/>
      <c r="W147" s="233" t="str">
        <f t="shared" si="247"/>
        <v>0</v>
      </c>
      <c r="X147" s="232"/>
      <c r="Y147" s="233" t="str">
        <f t="shared" si="248"/>
        <v>0</v>
      </c>
      <c r="Z147" s="232"/>
      <c r="AA147" s="233" t="str">
        <f t="shared" si="249"/>
        <v>0</v>
      </c>
      <c r="AB147" s="232"/>
      <c r="AC147" s="233" t="str">
        <f t="shared" si="250"/>
        <v>0</v>
      </c>
      <c r="AD147" s="232"/>
      <c r="AE147" s="233" t="str">
        <f t="shared" si="251"/>
        <v>0</v>
      </c>
      <c r="AF147" s="227" t="str">
        <f t="shared" si="252"/>
        <v/>
      </c>
      <c r="AG147" s="227" t="str">
        <f t="shared" si="253"/>
        <v/>
      </c>
      <c r="AH147" s="234"/>
      <c r="AI147" s="227" t="str">
        <f t="shared" si="254"/>
        <v/>
      </c>
      <c r="AJ147" s="227" t="str">
        <f>IFERROR(VLOOKUP((CONCATENATE(AG147,AI147)),Listados!$U$3:$V$11,2,FALSE),"")</f>
        <v/>
      </c>
      <c r="AK147" s="227" t="str">
        <f t="shared" si="255"/>
        <v/>
      </c>
      <c r="AL147" s="472" t="e">
        <f t="shared" ref="AL147" si="256">AVERAGE(AK147:AK150)</f>
        <v>#DIV/0!</v>
      </c>
      <c r="AM147" s="472" t="e">
        <f t="shared" ref="AM147" si="257">IF(AL147&lt;=50,"Débil",IF(AL147&lt;=99,"Moderado",IF(AL147=100,"fuerte","")))</f>
        <v>#DIV/0!</v>
      </c>
      <c r="AN147" s="472" t="e">
        <f t="shared" ref="AN147" si="258">+IF(AND(Q147="Preventivo",AM147="Fuerte"),2,IF(AND(Q147="Preventivo",AM147="Moderado"),1,0))</f>
        <v>#DIV/0!</v>
      </c>
      <c r="AO147" s="472" t="e">
        <f t="shared" ref="AO147" si="259">+IF(AND(Q147="Detectivo",$AM147="Fuerte"),2,IF(AND(Q147="Detectivo",$AM147="Moderado"),1,IF(AND(Q147="Preventivo",$AM147="Fuerte"),1,0)))</f>
        <v>#DIV/0!</v>
      </c>
      <c r="AP147" s="442" t="e">
        <f t="shared" ref="AP147" si="260">+K147-AN147</f>
        <v>#N/A</v>
      </c>
      <c r="AQ147" s="442" t="e">
        <f t="shared" ref="AQ147" si="261">+M147-AO147</f>
        <v>#N/A</v>
      </c>
      <c r="AR147" s="473" t="e">
        <f>+VLOOKUP(MIN(AP147),Listados!$J$18:$K$24,2,TRUE)</f>
        <v>#N/A</v>
      </c>
      <c r="AS147" s="473" t="e">
        <f>+VLOOKUP(MIN(AQ147),Listados!$J$26:$K$32,2,TRUE)</f>
        <v>#N/A</v>
      </c>
      <c r="AT147" s="473" t="e">
        <f>IF(AND(AR147&lt;&gt;"",AS147&lt;&gt;""),VLOOKUP(AR147&amp;AS147,Listados!$M$3:$N$27,2,FALSE),"")</f>
        <v>#N/A</v>
      </c>
      <c r="AU147" s="473" t="e">
        <f>+VLOOKUP(AT147,Listados!$P$3:$Q$6,2,FALSE)</f>
        <v>#N/A</v>
      </c>
      <c r="AV147" s="235"/>
      <c r="AW147" s="235"/>
      <c r="AX147" s="238"/>
      <c r="AY147" s="262"/>
      <c r="AZ147" s="235"/>
      <c r="BA147" s="235"/>
      <c r="BB147" s="428"/>
      <c r="BC147" s="428"/>
      <c r="BD147" s="428"/>
      <c r="BE147" s="430"/>
      <c r="BF147" s="432"/>
      <c r="BG147" s="432"/>
    </row>
    <row r="148" spans="1:59">
      <c r="A148" s="474"/>
      <c r="B148" s="471"/>
      <c r="C148" s="475"/>
      <c r="D148" s="471"/>
      <c r="E148" s="471"/>
      <c r="F148" s="471"/>
      <c r="G148" s="236"/>
      <c r="H148" s="236"/>
      <c r="I148" s="236"/>
      <c r="J148" s="471"/>
      <c r="K148" s="473"/>
      <c r="L148" s="476"/>
      <c r="M148" s="473"/>
      <c r="N148" s="473"/>
      <c r="O148" s="256"/>
      <c r="P148" s="230"/>
      <c r="Q148" s="250"/>
      <c r="R148" s="232"/>
      <c r="S148" s="233" t="str">
        <f t="shared" si="245"/>
        <v>0</v>
      </c>
      <c r="T148" s="232"/>
      <c r="U148" s="233" t="str">
        <f t="shared" si="246"/>
        <v>0</v>
      </c>
      <c r="V148" s="232"/>
      <c r="W148" s="233" t="str">
        <f t="shared" si="247"/>
        <v>0</v>
      </c>
      <c r="X148" s="232"/>
      <c r="Y148" s="233" t="str">
        <f t="shared" si="248"/>
        <v>0</v>
      </c>
      <c r="Z148" s="232"/>
      <c r="AA148" s="233" t="str">
        <f t="shared" si="249"/>
        <v>0</v>
      </c>
      <c r="AB148" s="232"/>
      <c r="AC148" s="233" t="str">
        <f t="shared" si="250"/>
        <v>0</v>
      </c>
      <c r="AD148" s="232"/>
      <c r="AE148" s="233" t="str">
        <f t="shared" si="251"/>
        <v>0</v>
      </c>
      <c r="AF148" s="227" t="str">
        <f t="shared" si="252"/>
        <v/>
      </c>
      <c r="AG148" s="227" t="str">
        <f t="shared" si="253"/>
        <v/>
      </c>
      <c r="AH148" s="234"/>
      <c r="AI148" s="227" t="str">
        <f t="shared" si="254"/>
        <v/>
      </c>
      <c r="AJ148" s="227" t="str">
        <f>IFERROR(VLOOKUP((CONCATENATE(AG148,AI148)),Listados!$U$3:$V$11,2,FALSE),"")</f>
        <v/>
      </c>
      <c r="AK148" s="227" t="str">
        <f t="shared" si="255"/>
        <v/>
      </c>
      <c r="AL148" s="472"/>
      <c r="AM148" s="472"/>
      <c r="AN148" s="472"/>
      <c r="AO148" s="472"/>
      <c r="AP148" s="423"/>
      <c r="AQ148" s="423"/>
      <c r="AR148" s="473"/>
      <c r="AS148" s="473"/>
      <c r="AT148" s="473"/>
      <c r="AU148" s="473"/>
      <c r="AV148" s="235"/>
      <c r="AW148" s="235"/>
      <c r="AX148" s="235"/>
      <c r="AY148" s="235"/>
      <c r="AZ148" s="235"/>
      <c r="BA148" s="235"/>
      <c r="BB148" s="428"/>
      <c r="BC148" s="428"/>
      <c r="BD148" s="428"/>
      <c r="BE148" s="430"/>
      <c r="BF148" s="432"/>
      <c r="BG148" s="432"/>
    </row>
    <row r="149" spans="1:59">
      <c r="A149" s="474"/>
      <c r="B149" s="471"/>
      <c r="C149" s="475"/>
      <c r="D149" s="471"/>
      <c r="E149" s="471"/>
      <c r="F149" s="471"/>
      <c r="G149" s="236"/>
      <c r="H149" s="236"/>
      <c r="I149" s="236"/>
      <c r="J149" s="471"/>
      <c r="K149" s="473"/>
      <c r="L149" s="476"/>
      <c r="M149" s="473"/>
      <c r="N149" s="473"/>
      <c r="O149" s="247"/>
      <c r="P149" s="237"/>
      <c r="Q149" s="248"/>
      <c r="R149" s="232"/>
      <c r="S149" s="233" t="str">
        <f t="shared" si="245"/>
        <v>0</v>
      </c>
      <c r="T149" s="232"/>
      <c r="U149" s="233" t="str">
        <f t="shared" si="246"/>
        <v>0</v>
      </c>
      <c r="V149" s="232"/>
      <c r="W149" s="233" t="str">
        <f t="shared" si="247"/>
        <v>0</v>
      </c>
      <c r="X149" s="232"/>
      <c r="Y149" s="233" t="str">
        <f t="shared" si="248"/>
        <v>0</v>
      </c>
      <c r="Z149" s="232"/>
      <c r="AA149" s="233" t="str">
        <f t="shared" si="249"/>
        <v>0</v>
      </c>
      <c r="AB149" s="232"/>
      <c r="AC149" s="233" t="str">
        <f t="shared" si="250"/>
        <v>0</v>
      </c>
      <c r="AD149" s="232"/>
      <c r="AE149" s="233" t="str">
        <f t="shared" si="251"/>
        <v>0</v>
      </c>
      <c r="AF149" s="227" t="str">
        <f t="shared" si="252"/>
        <v/>
      </c>
      <c r="AG149" s="227" t="str">
        <f t="shared" si="253"/>
        <v/>
      </c>
      <c r="AH149" s="234"/>
      <c r="AI149" s="227" t="str">
        <f t="shared" si="254"/>
        <v/>
      </c>
      <c r="AJ149" s="227" t="str">
        <f>IFERROR(VLOOKUP((CONCATENATE(AG149,AI149)),Listados!$U$3:$V$11,2,FALSE),"")</f>
        <v/>
      </c>
      <c r="AK149" s="227" t="str">
        <f t="shared" si="255"/>
        <v/>
      </c>
      <c r="AL149" s="472"/>
      <c r="AM149" s="472"/>
      <c r="AN149" s="472"/>
      <c r="AO149" s="472"/>
      <c r="AP149" s="423"/>
      <c r="AQ149" s="423"/>
      <c r="AR149" s="473"/>
      <c r="AS149" s="473"/>
      <c r="AT149" s="473"/>
      <c r="AU149" s="473"/>
      <c r="AV149" s="235"/>
      <c r="AW149" s="235"/>
      <c r="AX149" s="238"/>
      <c r="AY149" s="238"/>
      <c r="AZ149" s="235"/>
      <c r="BA149" s="235"/>
      <c r="BB149" s="428"/>
      <c r="BC149" s="428"/>
      <c r="BD149" s="428"/>
      <c r="BE149" s="430"/>
      <c r="BF149" s="432"/>
      <c r="BG149" s="432"/>
    </row>
    <row r="150" spans="1:59" ht="15.75" thickBot="1">
      <c r="A150" s="474"/>
      <c r="B150" s="471"/>
      <c r="C150" s="475"/>
      <c r="D150" s="471"/>
      <c r="E150" s="471"/>
      <c r="F150" s="471"/>
      <c r="G150" s="236"/>
      <c r="H150" s="236"/>
      <c r="I150" s="236"/>
      <c r="J150" s="471"/>
      <c r="K150" s="473"/>
      <c r="L150" s="476"/>
      <c r="M150" s="473"/>
      <c r="N150" s="473"/>
      <c r="O150" s="247"/>
      <c r="P150" s="237"/>
      <c r="Q150" s="248"/>
      <c r="R150" s="232"/>
      <c r="S150" s="233" t="str">
        <f t="shared" si="245"/>
        <v>0</v>
      </c>
      <c r="T150" s="232"/>
      <c r="U150" s="233" t="str">
        <f t="shared" si="246"/>
        <v>0</v>
      </c>
      <c r="V150" s="232"/>
      <c r="W150" s="233" t="str">
        <f t="shared" si="247"/>
        <v>0</v>
      </c>
      <c r="X150" s="232"/>
      <c r="Y150" s="233" t="str">
        <f t="shared" si="248"/>
        <v>0</v>
      </c>
      <c r="Z150" s="232"/>
      <c r="AA150" s="233" t="str">
        <f t="shared" si="249"/>
        <v>0</v>
      </c>
      <c r="AB150" s="232"/>
      <c r="AC150" s="233" t="str">
        <f t="shared" si="250"/>
        <v>0</v>
      </c>
      <c r="AD150" s="232"/>
      <c r="AE150" s="233" t="str">
        <f t="shared" si="251"/>
        <v>0</v>
      </c>
      <c r="AF150" s="227" t="str">
        <f t="shared" si="252"/>
        <v/>
      </c>
      <c r="AG150" s="227" t="str">
        <f t="shared" si="253"/>
        <v/>
      </c>
      <c r="AH150" s="234"/>
      <c r="AI150" s="227" t="str">
        <f t="shared" si="254"/>
        <v/>
      </c>
      <c r="AJ150" s="227" t="str">
        <f>IFERROR(VLOOKUP((CONCATENATE(AG150,AI150)),Listados!$U$3:$V$11,2,FALSE),"")</f>
        <v/>
      </c>
      <c r="AK150" s="227" t="str">
        <f t="shared" si="255"/>
        <v/>
      </c>
      <c r="AL150" s="472"/>
      <c r="AM150" s="472"/>
      <c r="AN150" s="472"/>
      <c r="AO150" s="472"/>
      <c r="AP150" s="443"/>
      <c r="AQ150" s="443"/>
      <c r="AR150" s="473"/>
      <c r="AS150" s="473"/>
      <c r="AT150" s="473"/>
      <c r="AU150" s="473"/>
      <c r="AV150" s="235"/>
      <c r="AW150" s="235"/>
      <c r="AX150" s="238"/>
      <c r="AY150" s="238"/>
      <c r="AZ150" s="235"/>
      <c r="BA150" s="235"/>
      <c r="BB150" s="429"/>
      <c r="BC150" s="429"/>
      <c r="BD150" s="429"/>
      <c r="BE150" s="431"/>
      <c r="BF150" s="433"/>
      <c r="BG150" s="433"/>
    </row>
    <row r="151" spans="1:59">
      <c r="A151" s="474">
        <v>36</v>
      </c>
      <c r="B151" s="471"/>
      <c r="C151" s="475"/>
      <c r="D151" s="471"/>
      <c r="E151" s="470"/>
      <c r="F151" s="470"/>
      <c r="G151" s="236"/>
      <c r="H151" s="236"/>
      <c r="I151" s="236"/>
      <c r="J151" s="471"/>
      <c r="K151" s="473" t="e">
        <f>+VLOOKUP(J151,Listados!$K$8:$L$12,2,0)</f>
        <v>#N/A</v>
      </c>
      <c r="L151" s="476"/>
      <c r="M151" s="473" t="e">
        <f>+VLOOKUP(L151,Listados!$K$13:$L$17,2,0)</f>
        <v>#N/A</v>
      </c>
      <c r="N151" s="473" t="str">
        <f>IF(AND(J151&lt;&gt;"",L151&lt;&gt;""),VLOOKUP(J151&amp;L151,Listados!$M$3:$N$27,2,FALSE),"")</f>
        <v/>
      </c>
      <c r="O151" s="256"/>
      <c r="P151" s="230"/>
      <c r="Q151" s="250"/>
      <c r="R151" s="232"/>
      <c r="S151" s="233" t="str">
        <f t="shared" si="245"/>
        <v>0</v>
      </c>
      <c r="T151" s="232"/>
      <c r="U151" s="233" t="str">
        <f t="shared" si="246"/>
        <v>0</v>
      </c>
      <c r="V151" s="232"/>
      <c r="W151" s="233" t="str">
        <f t="shared" si="247"/>
        <v>0</v>
      </c>
      <c r="X151" s="232"/>
      <c r="Y151" s="233" t="str">
        <f t="shared" si="248"/>
        <v>0</v>
      </c>
      <c r="Z151" s="232"/>
      <c r="AA151" s="233" t="str">
        <f t="shared" si="249"/>
        <v>0</v>
      </c>
      <c r="AB151" s="232"/>
      <c r="AC151" s="233" t="str">
        <f t="shared" si="250"/>
        <v>0</v>
      </c>
      <c r="AD151" s="232"/>
      <c r="AE151" s="233" t="str">
        <f t="shared" si="251"/>
        <v>0</v>
      </c>
      <c r="AF151" s="227" t="str">
        <f t="shared" si="252"/>
        <v/>
      </c>
      <c r="AG151" s="227" t="str">
        <f t="shared" si="253"/>
        <v/>
      </c>
      <c r="AH151" s="234"/>
      <c r="AI151" s="227" t="str">
        <f t="shared" si="254"/>
        <v/>
      </c>
      <c r="AJ151" s="227" t="str">
        <f>IFERROR(VLOOKUP((CONCATENATE(AG151,AI151)),Listados!$U$3:$V$11,2,FALSE),"")</f>
        <v/>
      </c>
      <c r="AK151" s="227" t="str">
        <f t="shared" si="255"/>
        <v/>
      </c>
      <c r="AL151" s="472" t="e">
        <f t="shared" ref="AL151" si="262">AVERAGE(AK151:AK154)</f>
        <v>#DIV/0!</v>
      </c>
      <c r="AM151" s="472" t="e">
        <f t="shared" ref="AM151" si="263">IF(AL151&lt;=50,"Débil",IF(AL151&lt;=99,"Moderado",IF(AL151=100,"fuerte","")))</f>
        <v>#DIV/0!</v>
      </c>
      <c r="AN151" s="472" t="e">
        <f t="shared" ref="AN151" si="264">+IF(AND(Q151="Preventivo",AM151="Fuerte"),2,IF(AND(Q151="Preventivo",AM151="Moderado"),1,0))</f>
        <v>#DIV/0!</v>
      </c>
      <c r="AO151" s="472" t="e">
        <f t="shared" ref="AO151" si="265">+IF(AND(Q151="Detectivo",$AM151="Fuerte"),2,IF(AND(Q151="Detectivo",$AM151="Moderado"),1,IF(AND(Q151="Preventivo",$AM151="Fuerte"),1,0)))</f>
        <v>#DIV/0!</v>
      </c>
      <c r="AP151" s="442" t="e">
        <f t="shared" ref="AP151" si="266">+K151-AN151</f>
        <v>#N/A</v>
      </c>
      <c r="AQ151" s="442" t="e">
        <f t="shared" ref="AQ151" si="267">+M151-AO151</f>
        <v>#N/A</v>
      </c>
      <c r="AR151" s="473" t="e">
        <f>+VLOOKUP(MIN(AP151),Listados!$J$18:$K$24,2,TRUE)</f>
        <v>#N/A</v>
      </c>
      <c r="AS151" s="473" t="e">
        <f>+VLOOKUP(MIN(AQ151),Listados!$J$26:$K$32,2,TRUE)</f>
        <v>#N/A</v>
      </c>
      <c r="AT151" s="473" t="e">
        <f>IF(AND(AR151&lt;&gt;"",AS151&lt;&gt;""),VLOOKUP(AR151&amp;AS151,Listados!$M$3:$N$27,2,FALSE),"")</f>
        <v>#N/A</v>
      </c>
      <c r="AU151" s="473" t="e">
        <f>+VLOOKUP(AT151,Listados!$P$3:$Q$6,2,FALSE)</f>
        <v>#N/A</v>
      </c>
      <c r="AV151" s="235"/>
      <c r="AW151" s="235"/>
      <c r="AX151" s="238"/>
      <c r="AY151" s="262"/>
      <c r="AZ151" s="235"/>
      <c r="BA151" s="235"/>
      <c r="BB151" s="428"/>
      <c r="BC151" s="428"/>
      <c r="BD151" s="428"/>
      <c r="BE151" s="430"/>
      <c r="BF151" s="432"/>
      <c r="BG151" s="432"/>
    </row>
    <row r="152" spans="1:59">
      <c r="A152" s="474"/>
      <c r="B152" s="471"/>
      <c r="C152" s="475"/>
      <c r="D152" s="471"/>
      <c r="E152" s="471"/>
      <c r="F152" s="471"/>
      <c r="G152" s="236"/>
      <c r="H152" s="236"/>
      <c r="I152" s="236"/>
      <c r="J152" s="471"/>
      <c r="K152" s="473"/>
      <c r="L152" s="476"/>
      <c r="M152" s="473"/>
      <c r="N152" s="473"/>
      <c r="O152" s="256"/>
      <c r="P152" s="230"/>
      <c r="Q152" s="250"/>
      <c r="R152" s="232"/>
      <c r="S152" s="233" t="str">
        <f t="shared" si="245"/>
        <v>0</v>
      </c>
      <c r="T152" s="232"/>
      <c r="U152" s="233" t="str">
        <f t="shared" si="246"/>
        <v>0</v>
      </c>
      <c r="V152" s="232"/>
      <c r="W152" s="233" t="str">
        <f t="shared" si="247"/>
        <v>0</v>
      </c>
      <c r="X152" s="232"/>
      <c r="Y152" s="233" t="str">
        <f t="shared" si="248"/>
        <v>0</v>
      </c>
      <c r="Z152" s="232"/>
      <c r="AA152" s="233" t="str">
        <f t="shared" si="249"/>
        <v>0</v>
      </c>
      <c r="AB152" s="232"/>
      <c r="AC152" s="233" t="str">
        <f t="shared" si="250"/>
        <v>0</v>
      </c>
      <c r="AD152" s="232"/>
      <c r="AE152" s="233" t="str">
        <f t="shared" si="251"/>
        <v>0</v>
      </c>
      <c r="AF152" s="227" t="str">
        <f t="shared" si="252"/>
        <v/>
      </c>
      <c r="AG152" s="227" t="str">
        <f t="shared" si="253"/>
        <v/>
      </c>
      <c r="AH152" s="234"/>
      <c r="AI152" s="227" t="str">
        <f t="shared" si="254"/>
        <v/>
      </c>
      <c r="AJ152" s="227" t="str">
        <f>IFERROR(VLOOKUP((CONCATENATE(AG152,AI152)),Listados!$U$3:$V$11,2,FALSE),"")</f>
        <v/>
      </c>
      <c r="AK152" s="227" t="str">
        <f t="shared" si="255"/>
        <v/>
      </c>
      <c r="AL152" s="472"/>
      <c r="AM152" s="472"/>
      <c r="AN152" s="472"/>
      <c r="AO152" s="472"/>
      <c r="AP152" s="423"/>
      <c r="AQ152" s="423"/>
      <c r="AR152" s="473"/>
      <c r="AS152" s="473"/>
      <c r="AT152" s="473"/>
      <c r="AU152" s="473"/>
      <c r="AV152" s="235"/>
      <c r="AW152" s="235"/>
      <c r="AX152" s="235"/>
      <c r="AY152" s="235"/>
      <c r="AZ152" s="235"/>
      <c r="BA152" s="235"/>
      <c r="BB152" s="428"/>
      <c r="BC152" s="428"/>
      <c r="BD152" s="428"/>
      <c r="BE152" s="430"/>
      <c r="BF152" s="432"/>
      <c r="BG152" s="432"/>
    </row>
    <row r="153" spans="1:59">
      <c r="A153" s="474"/>
      <c r="B153" s="471"/>
      <c r="C153" s="475"/>
      <c r="D153" s="471"/>
      <c r="E153" s="471"/>
      <c r="F153" s="471"/>
      <c r="G153" s="236"/>
      <c r="H153" s="236"/>
      <c r="I153" s="236"/>
      <c r="J153" s="471"/>
      <c r="K153" s="473"/>
      <c r="L153" s="476"/>
      <c r="M153" s="473"/>
      <c r="N153" s="473"/>
      <c r="O153" s="247"/>
      <c r="P153" s="237"/>
      <c r="Q153" s="248"/>
      <c r="R153" s="232"/>
      <c r="S153" s="233" t="str">
        <f t="shared" si="245"/>
        <v>0</v>
      </c>
      <c r="T153" s="232"/>
      <c r="U153" s="233" t="str">
        <f t="shared" si="246"/>
        <v>0</v>
      </c>
      <c r="V153" s="232"/>
      <c r="W153" s="233" t="str">
        <f t="shared" si="247"/>
        <v>0</v>
      </c>
      <c r="X153" s="232"/>
      <c r="Y153" s="233" t="str">
        <f t="shared" si="248"/>
        <v>0</v>
      </c>
      <c r="Z153" s="232"/>
      <c r="AA153" s="233" t="str">
        <f t="shared" si="249"/>
        <v>0</v>
      </c>
      <c r="AB153" s="232"/>
      <c r="AC153" s="233" t="str">
        <f t="shared" si="250"/>
        <v>0</v>
      </c>
      <c r="AD153" s="232"/>
      <c r="AE153" s="233" t="str">
        <f t="shared" si="251"/>
        <v>0</v>
      </c>
      <c r="AF153" s="227" t="str">
        <f t="shared" si="252"/>
        <v/>
      </c>
      <c r="AG153" s="227" t="str">
        <f t="shared" si="253"/>
        <v/>
      </c>
      <c r="AH153" s="234"/>
      <c r="AI153" s="227" t="str">
        <f t="shared" si="254"/>
        <v/>
      </c>
      <c r="AJ153" s="227" t="str">
        <f>IFERROR(VLOOKUP((CONCATENATE(AG153,AI153)),Listados!$U$3:$V$11,2,FALSE),"")</f>
        <v/>
      </c>
      <c r="AK153" s="227" t="str">
        <f t="shared" si="255"/>
        <v/>
      </c>
      <c r="AL153" s="472"/>
      <c r="AM153" s="472"/>
      <c r="AN153" s="472"/>
      <c r="AO153" s="472"/>
      <c r="AP153" s="423"/>
      <c r="AQ153" s="423"/>
      <c r="AR153" s="473"/>
      <c r="AS153" s="473"/>
      <c r="AT153" s="473"/>
      <c r="AU153" s="473"/>
      <c r="AV153" s="235"/>
      <c r="AW153" s="235"/>
      <c r="AX153" s="238"/>
      <c r="AY153" s="238"/>
      <c r="AZ153" s="235"/>
      <c r="BA153" s="235"/>
      <c r="BB153" s="428"/>
      <c r="BC153" s="428"/>
      <c r="BD153" s="428"/>
      <c r="BE153" s="430"/>
      <c r="BF153" s="432"/>
      <c r="BG153" s="432"/>
    </row>
    <row r="154" spans="1:59" ht="15.75" thickBot="1">
      <c r="A154" s="474"/>
      <c r="B154" s="471"/>
      <c r="C154" s="475"/>
      <c r="D154" s="471"/>
      <c r="E154" s="471"/>
      <c r="F154" s="471"/>
      <c r="G154" s="236"/>
      <c r="H154" s="236"/>
      <c r="I154" s="236"/>
      <c r="J154" s="471"/>
      <c r="K154" s="473"/>
      <c r="L154" s="476"/>
      <c r="M154" s="473"/>
      <c r="N154" s="473"/>
      <c r="O154" s="247"/>
      <c r="P154" s="237"/>
      <c r="Q154" s="248"/>
      <c r="R154" s="232"/>
      <c r="S154" s="233" t="str">
        <f t="shared" si="245"/>
        <v>0</v>
      </c>
      <c r="T154" s="232"/>
      <c r="U154" s="233" t="str">
        <f t="shared" si="246"/>
        <v>0</v>
      </c>
      <c r="V154" s="232"/>
      <c r="W154" s="233" t="str">
        <f t="shared" si="247"/>
        <v>0</v>
      </c>
      <c r="X154" s="232"/>
      <c r="Y154" s="233" t="str">
        <f t="shared" si="248"/>
        <v>0</v>
      </c>
      <c r="Z154" s="232"/>
      <c r="AA154" s="233" t="str">
        <f t="shared" si="249"/>
        <v>0</v>
      </c>
      <c r="AB154" s="232"/>
      <c r="AC154" s="233" t="str">
        <f t="shared" si="250"/>
        <v>0</v>
      </c>
      <c r="AD154" s="232"/>
      <c r="AE154" s="233" t="str">
        <f t="shared" si="251"/>
        <v>0</v>
      </c>
      <c r="AF154" s="227" t="str">
        <f t="shared" si="252"/>
        <v/>
      </c>
      <c r="AG154" s="227" t="str">
        <f t="shared" si="253"/>
        <v/>
      </c>
      <c r="AH154" s="234"/>
      <c r="AI154" s="227" t="str">
        <f t="shared" si="254"/>
        <v/>
      </c>
      <c r="AJ154" s="227" t="str">
        <f>IFERROR(VLOOKUP((CONCATENATE(AG154,AI154)),Listados!$U$3:$V$11,2,FALSE),"")</f>
        <v/>
      </c>
      <c r="AK154" s="227" t="str">
        <f t="shared" si="255"/>
        <v/>
      </c>
      <c r="AL154" s="472"/>
      <c r="AM154" s="472"/>
      <c r="AN154" s="472"/>
      <c r="AO154" s="472"/>
      <c r="AP154" s="443"/>
      <c r="AQ154" s="443"/>
      <c r="AR154" s="473"/>
      <c r="AS154" s="473"/>
      <c r="AT154" s="473"/>
      <c r="AU154" s="473"/>
      <c r="AV154" s="235"/>
      <c r="AW154" s="235"/>
      <c r="AX154" s="238"/>
      <c r="AY154" s="238"/>
      <c r="AZ154" s="235"/>
      <c r="BA154" s="235"/>
      <c r="BB154" s="429"/>
      <c r="BC154" s="429"/>
      <c r="BD154" s="429"/>
      <c r="BE154" s="431"/>
      <c r="BF154" s="433"/>
      <c r="BG154" s="433"/>
    </row>
    <row r="155" spans="1:59">
      <c r="A155" s="474">
        <v>37</v>
      </c>
      <c r="B155" s="471"/>
      <c r="C155" s="475"/>
      <c r="D155" s="471"/>
      <c r="E155" s="470"/>
      <c r="F155" s="470"/>
      <c r="G155" s="236"/>
      <c r="H155" s="236"/>
      <c r="I155" s="236"/>
      <c r="J155" s="471"/>
      <c r="K155" s="473" t="e">
        <f>+VLOOKUP(J155,Listados!$K$8:$L$12,2,0)</f>
        <v>#N/A</v>
      </c>
      <c r="L155" s="476"/>
      <c r="M155" s="473" t="e">
        <f>+VLOOKUP(L155,Listados!$K$13:$L$17,2,0)</f>
        <v>#N/A</v>
      </c>
      <c r="N155" s="473" t="str">
        <f>IF(AND(J155&lt;&gt;"",L155&lt;&gt;""),VLOOKUP(J155&amp;L155,Listados!$M$3:$N$27,2,FALSE),"")</f>
        <v/>
      </c>
      <c r="O155" s="256"/>
      <c r="P155" s="230"/>
      <c r="Q155" s="250"/>
      <c r="R155" s="232"/>
      <c r="S155" s="233" t="str">
        <f t="shared" si="245"/>
        <v>0</v>
      </c>
      <c r="T155" s="232"/>
      <c r="U155" s="233" t="str">
        <f t="shared" si="246"/>
        <v>0</v>
      </c>
      <c r="V155" s="232"/>
      <c r="W155" s="233" t="str">
        <f t="shared" si="247"/>
        <v>0</v>
      </c>
      <c r="X155" s="232"/>
      <c r="Y155" s="233" t="str">
        <f t="shared" si="248"/>
        <v>0</v>
      </c>
      <c r="Z155" s="232"/>
      <c r="AA155" s="233" t="str">
        <f t="shared" si="249"/>
        <v>0</v>
      </c>
      <c r="AB155" s="232"/>
      <c r="AC155" s="233" t="str">
        <f t="shared" si="250"/>
        <v>0</v>
      </c>
      <c r="AD155" s="232"/>
      <c r="AE155" s="233" t="str">
        <f t="shared" si="251"/>
        <v>0</v>
      </c>
      <c r="AF155" s="227" t="str">
        <f t="shared" si="252"/>
        <v/>
      </c>
      <c r="AG155" s="227" t="str">
        <f t="shared" si="253"/>
        <v/>
      </c>
      <c r="AH155" s="234"/>
      <c r="AI155" s="227" t="str">
        <f t="shared" si="254"/>
        <v/>
      </c>
      <c r="AJ155" s="227" t="str">
        <f>IFERROR(VLOOKUP((CONCATENATE(AG155,AI155)),Listados!$U$3:$V$11,2,FALSE),"")</f>
        <v/>
      </c>
      <c r="AK155" s="227" t="str">
        <f t="shared" si="255"/>
        <v/>
      </c>
      <c r="AL155" s="472" t="e">
        <f t="shared" ref="AL155" si="268">AVERAGE(AK155:AK158)</f>
        <v>#DIV/0!</v>
      </c>
      <c r="AM155" s="472" t="e">
        <f t="shared" ref="AM155" si="269">IF(AL155&lt;=50,"Débil",IF(AL155&lt;=99,"Moderado",IF(AL155=100,"fuerte","")))</f>
        <v>#DIV/0!</v>
      </c>
      <c r="AN155" s="472" t="e">
        <f t="shared" ref="AN155" si="270">+IF(AND(Q155="Preventivo",AM155="Fuerte"),2,IF(AND(Q155="Preventivo",AM155="Moderado"),1,0))</f>
        <v>#DIV/0!</v>
      </c>
      <c r="AO155" s="472" t="e">
        <f t="shared" ref="AO155" si="271">+IF(AND(Q155="Detectivo",$AM155="Fuerte"),2,IF(AND(Q155="Detectivo",$AM155="Moderado"),1,IF(AND(Q155="Preventivo",$AM155="Fuerte"),1,0)))</f>
        <v>#DIV/0!</v>
      </c>
      <c r="AP155" s="442" t="e">
        <f t="shared" ref="AP155" si="272">+K155-AN155</f>
        <v>#N/A</v>
      </c>
      <c r="AQ155" s="442" t="e">
        <f t="shared" ref="AQ155" si="273">+M155-AO155</f>
        <v>#N/A</v>
      </c>
      <c r="AR155" s="473" t="e">
        <f>+VLOOKUP(MIN(AP155),Listados!$J$18:$K$24,2,TRUE)</f>
        <v>#N/A</v>
      </c>
      <c r="AS155" s="473" t="e">
        <f>+VLOOKUP(MIN(AQ155),Listados!$J$26:$K$32,2,TRUE)</f>
        <v>#N/A</v>
      </c>
      <c r="AT155" s="473" t="e">
        <f>IF(AND(AR155&lt;&gt;"",AS155&lt;&gt;""),VLOOKUP(AR155&amp;AS155,Listados!$M$3:$N$27,2,FALSE),"")</f>
        <v>#N/A</v>
      </c>
      <c r="AU155" s="473" t="e">
        <f>+VLOOKUP(AT155,Listados!$P$3:$Q$6,2,FALSE)</f>
        <v>#N/A</v>
      </c>
      <c r="AV155" s="235"/>
      <c r="AW155" s="235"/>
      <c r="AX155" s="238"/>
      <c r="AY155" s="262"/>
      <c r="AZ155" s="235"/>
      <c r="BA155" s="235"/>
      <c r="BB155" s="428"/>
      <c r="BC155" s="428"/>
      <c r="BD155" s="428"/>
      <c r="BE155" s="430"/>
      <c r="BF155" s="432"/>
      <c r="BG155" s="432"/>
    </row>
    <row r="156" spans="1:59">
      <c r="A156" s="474"/>
      <c r="B156" s="471"/>
      <c r="C156" s="475"/>
      <c r="D156" s="471"/>
      <c r="E156" s="471"/>
      <c r="F156" s="471"/>
      <c r="G156" s="236"/>
      <c r="H156" s="236"/>
      <c r="I156" s="236"/>
      <c r="J156" s="471"/>
      <c r="K156" s="473"/>
      <c r="L156" s="476"/>
      <c r="M156" s="473"/>
      <c r="N156" s="473"/>
      <c r="O156" s="256"/>
      <c r="P156" s="230"/>
      <c r="Q156" s="250"/>
      <c r="R156" s="232"/>
      <c r="S156" s="233" t="str">
        <f t="shared" si="245"/>
        <v>0</v>
      </c>
      <c r="T156" s="232"/>
      <c r="U156" s="233" t="str">
        <f t="shared" si="246"/>
        <v>0</v>
      </c>
      <c r="V156" s="232"/>
      <c r="W156" s="233" t="str">
        <f t="shared" si="247"/>
        <v>0</v>
      </c>
      <c r="X156" s="232"/>
      <c r="Y156" s="233" t="str">
        <f t="shared" si="248"/>
        <v>0</v>
      </c>
      <c r="Z156" s="232"/>
      <c r="AA156" s="233" t="str">
        <f t="shared" si="249"/>
        <v>0</v>
      </c>
      <c r="AB156" s="232"/>
      <c r="AC156" s="233" t="str">
        <f t="shared" si="250"/>
        <v>0</v>
      </c>
      <c r="AD156" s="232"/>
      <c r="AE156" s="233" t="str">
        <f t="shared" si="251"/>
        <v>0</v>
      </c>
      <c r="AF156" s="227" t="str">
        <f t="shared" si="252"/>
        <v/>
      </c>
      <c r="AG156" s="227" t="str">
        <f t="shared" si="253"/>
        <v/>
      </c>
      <c r="AH156" s="234"/>
      <c r="AI156" s="227" t="str">
        <f t="shared" si="254"/>
        <v/>
      </c>
      <c r="AJ156" s="227" t="str">
        <f>IFERROR(VLOOKUP((CONCATENATE(AG156,AI156)),Listados!$U$3:$V$11,2,FALSE),"")</f>
        <v/>
      </c>
      <c r="AK156" s="227" t="str">
        <f t="shared" si="255"/>
        <v/>
      </c>
      <c r="AL156" s="472"/>
      <c r="AM156" s="472"/>
      <c r="AN156" s="472"/>
      <c r="AO156" s="472"/>
      <c r="AP156" s="423"/>
      <c r="AQ156" s="423"/>
      <c r="AR156" s="473"/>
      <c r="AS156" s="473"/>
      <c r="AT156" s="473"/>
      <c r="AU156" s="473"/>
      <c r="AV156" s="235"/>
      <c r="AW156" s="235"/>
      <c r="AX156" s="235"/>
      <c r="AY156" s="235"/>
      <c r="AZ156" s="235"/>
      <c r="BA156" s="235"/>
      <c r="BB156" s="428"/>
      <c r="BC156" s="428"/>
      <c r="BD156" s="428"/>
      <c r="BE156" s="430"/>
      <c r="BF156" s="432"/>
      <c r="BG156" s="432"/>
    </row>
    <row r="157" spans="1:59">
      <c r="A157" s="474"/>
      <c r="B157" s="471"/>
      <c r="C157" s="475"/>
      <c r="D157" s="471"/>
      <c r="E157" s="471"/>
      <c r="F157" s="471"/>
      <c r="G157" s="236"/>
      <c r="H157" s="236"/>
      <c r="I157" s="236"/>
      <c r="J157" s="471"/>
      <c r="K157" s="473"/>
      <c r="L157" s="476"/>
      <c r="M157" s="473"/>
      <c r="N157" s="473"/>
      <c r="O157" s="247"/>
      <c r="P157" s="237"/>
      <c r="Q157" s="248"/>
      <c r="R157" s="232"/>
      <c r="S157" s="233" t="str">
        <f t="shared" si="245"/>
        <v>0</v>
      </c>
      <c r="T157" s="232"/>
      <c r="U157" s="233" t="str">
        <f t="shared" si="246"/>
        <v>0</v>
      </c>
      <c r="V157" s="232"/>
      <c r="W157" s="233" t="str">
        <f t="shared" si="247"/>
        <v>0</v>
      </c>
      <c r="X157" s="232"/>
      <c r="Y157" s="233" t="str">
        <f t="shared" si="248"/>
        <v>0</v>
      </c>
      <c r="Z157" s="232"/>
      <c r="AA157" s="233" t="str">
        <f t="shared" si="249"/>
        <v>0</v>
      </c>
      <c r="AB157" s="232"/>
      <c r="AC157" s="233" t="str">
        <f t="shared" si="250"/>
        <v>0</v>
      </c>
      <c r="AD157" s="232"/>
      <c r="AE157" s="233" t="str">
        <f t="shared" si="251"/>
        <v>0</v>
      </c>
      <c r="AF157" s="227" t="str">
        <f t="shared" si="252"/>
        <v/>
      </c>
      <c r="AG157" s="227" t="str">
        <f t="shared" si="253"/>
        <v/>
      </c>
      <c r="AH157" s="234"/>
      <c r="AI157" s="227" t="str">
        <f t="shared" si="254"/>
        <v/>
      </c>
      <c r="AJ157" s="227" t="str">
        <f>IFERROR(VLOOKUP((CONCATENATE(AG157,AI157)),Listados!$U$3:$V$11,2,FALSE),"")</f>
        <v/>
      </c>
      <c r="AK157" s="227" t="str">
        <f t="shared" si="255"/>
        <v/>
      </c>
      <c r="AL157" s="472"/>
      <c r="AM157" s="472"/>
      <c r="AN157" s="472"/>
      <c r="AO157" s="472"/>
      <c r="AP157" s="423"/>
      <c r="AQ157" s="423"/>
      <c r="AR157" s="473"/>
      <c r="AS157" s="473"/>
      <c r="AT157" s="473"/>
      <c r="AU157" s="473"/>
      <c r="AV157" s="235"/>
      <c r="AW157" s="235"/>
      <c r="AX157" s="238"/>
      <c r="AY157" s="238"/>
      <c r="AZ157" s="235"/>
      <c r="BA157" s="235"/>
      <c r="BB157" s="428"/>
      <c r="BC157" s="428"/>
      <c r="BD157" s="428"/>
      <c r="BE157" s="430"/>
      <c r="BF157" s="432"/>
      <c r="BG157" s="432"/>
    </row>
    <row r="158" spans="1:59" ht="15.75" thickBot="1">
      <c r="A158" s="474"/>
      <c r="B158" s="471"/>
      <c r="C158" s="475"/>
      <c r="D158" s="471"/>
      <c r="E158" s="471"/>
      <c r="F158" s="471"/>
      <c r="G158" s="236"/>
      <c r="H158" s="236"/>
      <c r="I158" s="236"/>
      <c r="J158" s="471"/>
      <c r="K158" s="473"/>
      <c r="L158" s="476"/>
      <c r="M158" s="473"/>
      <c r="N158" s="473"/>
      <c r="O158" s="247"/>
      <c r="P158" s="237"/>
      <c r="Q158" s="248"/>
      <c r="R158" s="232"/>
      <c r="S158" s="233" t="str">
        <f t="shared" si="245"/>
        <v>0</v>
      </c>
      <c r="T158" s="232"/>
      <c r="U158" s="233" t="str">
        <f t="shared" si="246"/>
        <v>0</v>
      </c>
      <c r="V158" s="232"/>
      <c r="W158" s="233" t="str">
        <f t="shared" si="247"/>
        <v>0</v>
      </c>
      <c r="X158" s="232"/>
      <c r="Y158" s="233" t="str">
        <f t="shared" si="248"/>
        <v>0</v>
      </c>
      <c r="Z158" s="232"/>
      <c r="AA158" s="233" t="str">
        <f t="shared" si="249"/>
        <v>0</v>
      </c>
      <c r="AB158" s="232"/>
      <c r="AC158" s="233" t="str">
        <f t="shared" si="250"/>
        <v>0</v>
      </c>
      <c r="AD158" s="232"/>
      <c r="AE158" s="233" t="str">
        <f t="shared" si="251"/>
        <v>0</v>
      </c>
      <c r="AF158" s="227" t="str">
        <f t="shared" si="252"/>
        <v/>
      </c>
      <c r="AG158" s="227" t="str">
        <f t="shared" si="253"/>
        <v/>
      </c>
      <c r="AH158" s="234"/>
      <c r="AI158" s="227" t="str">
        <f t="shared" si="254"/>
        <v/>
      </c>
      <c r="AJ158" s="227" t="str">
        <f>IFERROR(VLOOKUP((CONCATENATE(AG158,AI158)),Listados!$U$3:$V$11,2,FALSE),"")</f>
        <v/>
      </c>
      <c r="AK158" s="227" t="str">
        <f t="shared" si="255"/>
        <v/>
      </c>
      <c r="AL158" s="472"/>
      <c r="AM158" s="472"/>
      <c r="AN158" s="472"/>
      <c r="AO158" s="472"/>
      <c r="AP158" s="443"/>
      <c r="AQ158" s="443"/>
      <c r="AR158" s="473"/>
      <c r="AS158" s="473"/>
      <c r="AT158" s="473"/>
      <c r="AU158" s="473"/>
      <c r="AV158" s="235"/>
      <c r="AW158" s="235"/>
      <c r="AX158" s="238"/>
      <c r="AY158" s="238"/>
      <c r="AZ158" s="235"/>
      <c r="BA158" s="235"/>
      <c r="BB158" s="429"/>
      <c r="BC158" s="429"/>
      <c r="BD158" s="429"/>
      <c r="BE158" s="431"/>
      <c r="BF158" s="433"/>
      <c r="BG158" s="433"/>
    </row>
    <row r="159" spans="1:59">
      <c r="A159" s="474">
        <v>38</v>
      </c>
      <c r="B159" s="471"/>
      <c r="C159" s="475"/>
      <c r="D159" s="471"/>
      <c r="E159" s="470"/>
      <c r="F159" s="470"/>
      <c r="G159" s="236"/>
      <c r="H159" s="236"/>
      <c r="I159" s="236"/>
      <c r="J159" s="471"/>
      <c r="K159" s="473" t="e">
        <f>+VLOOKUP(J159,Listados!$K$8:$L$12,2,0)</f>
        <v>#N/A</v>
      </c>
      <c r="L159" s="476"/>
      <c r="M159" s="473" t="e">
        <f>+VLOOKUP(L159,Listados!$K$13:$L$17,2,0)</f>
        <v>#N/A</v>
      </c>
      <c r="N159" s="473" t="str">
        <f>IF(AND(J159&lt;&gt;"",L159&lt;&gt;""),VLOOKUP(J159&amp;L159,Listados!$M$3:$N$27,2,FALSE),"")</f>
        <v/>
      </c>
      <c r="O159" s="256"/>
      <c r="P159" s="230"/>
      <c r="Q159" s="250"/>
      <c r="R159" s="232"/>
      <c r="S159" s="233" t="str">
        <f t="shared" si="245"/>
        <v>0</v>
      </c>
      <c r="T159" s="232"/>
      <c r="U159" s="233" t="str">
        <f t="shared" si="246"/>
        <v>0</v>
      </c>
      <c r="V159" s="232"/>
      <c r="W159" s="233" t="str">
        <f t="shared" si="247"/>
        <v>0</v>
      </c>
      <c r="X159" s="232"/>
      <c r="Y159" s="233" t="str">
        <f t="shared" si="248"/>
        <v>0</v>
      </c>
      <c r="Z159" s="232"/>
      <c r="AA159" s="233" t="str">
        <f t="shared" si="249"/>
        <v>0</v>
      </c>
      <c r="AB159" s="232"/>
      <c r="AC159" s="233" t="str">
        <f t="shared" si="250"/>
        <v>0</v>
      </c>
      <c r="AD159" s="232"/>
      <c r="AE159" s="233" t="str">
        <f t="shared" si="251"/>
        <v>0</v>
      </c>
      <c r="AF159" s="227" t="str">
        <f t="shared" si="252"/>
        <v/>
      </c>
      <c r="AG159" s="227" t="str">
        <f t="shared" si="253"/>
        <v/>
      </c>
      <c r="AH159" s="234"/>
      <c r="AI159" s="227" t="str">
        <f t="shared" si="254"/>
        <v/>
      </c>
      <c r="AJ159" s="227" t="str">
        <f>IFERROR(VLOOKUP((CONCATENATE(AG159,AI159)),Listados!$U$3:$V$11,2,FALSE),"")</f>
        <v/>
      </c>
      <c r="AK159" s="227" t="str">
        <f t="shared" si="255"/>
        <v/>
      </c>
      <c r="AL159" s="472" t="e">
        <f t="shared" ref="AL159" si="274">AVERAGE(AK159:AK162)</f>
        <v>#DIV/0!</v>
      </c>
      <c r="AM159" s="472" t="e">
        <f t="shared" ref="AM159" si="275">IF(AL159&lt;=50,"Débil",IF(AL159&lt;=99,"Moderado",IF(AL159=100,"fuerte","")))</f>
        <v>#DIV/0!</v>
      </c>
      <c r="AN159" s="472" t="e">
        <f t="shared" ref="AN159" si="276">+IF(AND(Q159="Preventivo",AM159="Fuerte"),2,IF(AND(Q159="Preventivo",AM159="Moderado"),1,0))</f>
        <v>#DIV/0!</v>
      </c>
      <c r="AO159" s="472" t="e">
        <f t="shared" ref="AO159" si="277">+IF(AND(Q159="Detectivo",$AM159="Fuerte"),2,IF(AND(Q159="Detectivo",$AM159="Moderado"),1,IF(AND(Q159="Preventivo",$AM159="Fuerte"),1,0)))</f>
        <v>#DIV/0!</v>
      </c>
      <c r="AP159" s="442" t="e">
        <f t="shared" ref="AP159" si="278">+K159-AN159</f>
        <v>#N/A</v>
      </c>
      <c r="AQ159" s="442" t="e">
        <f t="shared" ref="AQ159" si="279">+M159-AO159</f>
        <v>#N/A</v>
      </c>
      <c r="AR159" s="473" t="e">
        <f>+VLOOKUP(MIN(AP159),Listados!$J$18:$K$24,2,TRUE)</f>
        <v>#N/A</v>
      </c>
      <c r="AS159" s="473" t="e">
        <f>+VLOOKUP(MIN(AQ159),Listados!$J$26:$K$32,2,TRUE)</f>
        <v>#N/A</v>
      </c>
      <c r="AT159" s="473" t="e">
        <f>IF(AND(AR159&lt;&gt;"",AS159&lt;&gt;""),VLOOKUP(AR159&amp;AS159,Listados!$M$3:$N$27,2,FALSE),"")</f>
        <v>#N/A</v>
      </c>
      <c r="AU159" s="473" t="e">
        <f>+VLOOKUP(AT159,Listados!$P$3:$Q$6,2,FALSE)</f>
        <v>#N/A</v>
      </c>
      <c r="AV159" s="235"/>
      <c r="AW159" s="235"/>
      <c r="AX159" s="238"/>
      <c r="AY159" s="262"/>
      <c r="AZ159" s="235"/>
      <c r="BA159" s="235"/>
      <c r="BB159" s="428"/>
      <c r="BC159" s="428"/>
      <c r="BD159" s="428"/>
      <c r="BE159" s="430"/>
      <c r="BF159" s="432"/>
      <c r="BG159" s="432"/>
    </row>
    <row r="160" spans="1:59">
      <c r="A160" s="474"/>
      <c r="B160" s="471"/>
      <c r="C160" s="475"/>
      <c r="D160" s="471"/>
      <c r="E160" s="471"/>
      <c r="F160" s="471"/>
      <c r="G160" s="236"/>
      <c r="H160" s="236"/>
      <c r="I160" s="236"/>
      <c r="J160" s="471"/>
      <c r="K160" s="473"/>
      <c r="L160" s="476"/>
      <c r="M160" s="473"/>
      <c r="N160" s="473"/>
      <c r="O160" s="256"/>
      <c r="P160" s="230"/>
      <c r="Q160" s="250"/>
      <c r="R160" s="232"/>
      <c r="S160" s="233" t="str">
        <f t="shared" si="245"/>
        <v>0</v>
      </c>
      <c r="T160" s="232"/>
      <c r="U160" s="233" t="str">
        <f t="shared" si="246"/>
        <v>0</v>
      </c>
      <c r="V160" s="232"/>
      <c r="W160" s="233" t="str">
        <f t="shared" si="247"/>
        <v>0</v>
      </c>
      <c r="X160" s="232"/>
      <c r="Y160" s="233" t="str">
        <f t="shared" si="248"/>
        <v>0</v>
      </c>
      <c r="Z160" s="232"/>
      <c r="AA160" s="233" t="str">
        <f t="shared" si="249"/>
        <v>0</v>
      </c>
      <c r="AB160" s="232"/>
      <c r="AC160" s="233" t="str">
        <f t="shared" si="250"/>
        <v>0</v>
      </c>
      <c r="AD160" s="232"/>
      <c r="AE160" s="233" t="str">
        <f t="shared" si="251"/>
        <v>0</v>
      </c>
      <c r="AF160" s="227" t="str">
        <f t="shared" si="252"/>
        <v/>
      </c>
      <c r="AG160" s="227" t="str">
        <f t="shared" si="253"/>
        <v/>
      </c>
      <c r="AH160" s="234"/>
      <c r="AI160" s="227" t="str">
        <f t="shared" si="254"/>
        <v/>
      </c>
      <c r="AJ160" s="227" t="str">
        <f>IFERROR(VLOOKUP((CONCATENATE(AG160,AI160)),Listados!$U$3:$V$11,2,FALSE),"")</f>
        <v/>
      </c>
      <c r="AK160" s="227" t="str">
        <f t="shared" si="255"/>
        <v/>
      </c>
      <c r="AL160" s="472"/>
      <c r="AM160" s="472"/>
      <c r="AN160" s="472"/>
      <c r="AO160" s="472"/>
      <c r="AP160" s="423"/>
      <c r="AQ160" s="423"/>
      <c r="AR160" s="473"/>
      <c r="AS160" s="473"/>
      <c r="AT160" s="473"/>
      <c r="AU160" s="473"/>
      <c r="AV160" s="235"/>
      <c r="AW160" s="235"/>
      <c r="AX160" s="235"/>
      <c r="AY160" s="235"/>
      <c r="AZ160" s="235"/>
      <c r="BA160" s="235"/>
      <c r="BB160" s="428"/>
      <c r="BC160" s="428"/>
      <c r="BD160" s="428"/>
      <c r="BE160" s="430"/>
      <c r="BF160" s="432"/>
      <c r="BG160" s="432"/>
    </row>
    <row r="161" spans="1:59">
      <c r="A161" s="474"/>
      <c r="B161" s="471"/>
      <c r="C161" s="475"/>
      <c r="D161" s="471"/>
      <c r="E161" s="471"/>
      <c r="F161" s="471"/>
      <c r="G161" s="236"/>
      <c r="H161" s="236"/>
      <c r="I161" s="236"/>
      <c r="J161" s="471"/>
      <c r="K161" s="473"/>
      <c r="L161" s="476"/>
      <c r="M161" s="473"/>
      <c r="N161" s="473"/>
      <c r="O161" s="247"/>
      <c r="P161" s="237"/>
      <c r="Q161" s="248"/>
      <c r="R161" s="232"/>
      <c r="S161" s="233" t="str">
        <f t="shared" si="245"/>
        <v>0</v>
      </c>
      <c r="T161" s="232"/>
      <c r="U161" s="233" t="str">
        <f t="shared" si="246"/>
        <v>0</v>
      </c>
      <c r="V161" s="232"/>
      <c r="W161" s="233" t="str">
        <f t="shared" si="247"/>
        <v>0</v>
      </c>
      <c r="X161" s="232"/>
      <c r="Y161" s="233" t="str">
        <f t="shared" si="248"/>
        <v>0</v>
      </c>
      <c r="Z161" s="232"/>
      <c r="AA161" s="233" t="str">
        <f t="shared" si="249"/>
        <v>0</v>
      </c>
      <c r="AB161" s="232"/>
      <c r="AC161" s="233" t="str">
        <f t="shared" si="250"/>
        <v>0</v>
      </c>
      <c r="AD161" s="232"/>
      <c r="AE161" s="233" t="str">
        <f t="shared" si="251"/>
        <v>0</v>
      </c>
      <c r="AF161" s="227" t="str">
        <f t="shared" si="252"/>
        <v/>
      </c>
      <c r="AG161" s="227" t="str">
        <f t="shared" si="253"/>
        <v/>
      </c>
      <c r="AH161" s="234"/>
      <c r="AI161" s="227" t="str">
        <f t="shared" si="254"/>
        <v/>
      </c>
      <c r="AJ161" s="227" t="str">
        <f>IFERROR(VLOOKUP((CONCATENATE(AG161,AI161)),Listados!$U$3:$V$11,2,FALSE),"")</f>
        <v/>
      </c>
      <c r="AK161" s="227" t="str">
        <f t="shared" si="255"/>
        <v/>
      </c>
      <c r="AL161" s="472"/>
      <c r="AM161" s="472"/>
      <c r="AN161" s="472"/>
      <c r="AO161" s="472"/>
      <c r="AP161" s="423"/>
      <c r="AQ161" s="423"/>
      <c r="AR161" s="473"/>
      <c r="AS161" s="473"/>
      <c r="AT161" s="473"/>
      <c r="AU161" s="473"/>
      <c r="AV161" s="235"/>
      <c r="AW161" s="235"/>
      <c r="AX161" s="238"/>
      <c r="AY161" s="238"/>
      <c r="AZ161" s="235"/>
      <c r="BA161" s="235"/>
      <c r="BB161" s="428"/>
      <c r="BC161" s="428"/>
      <c r="BD161" s="428"/>
      <c r="BE161" s="430"/>
      <c r="BF161" s="432"/>
      <c r="BG161" s="432"/>
    </row>
    <row r="162" spans="1:59" ht="15.75" thickBot="1">
      <c r="A162" s="474"/>
      <c r="B162" s="471"/>
      <c r="C162" s="475"/>
      <c r="D162" s="471"/>
      <c r="E162" s="471"/>
      <c r="F162" s="471"/>
      <c r="G162" s="236"/>
      <c r="H162" s="236"/>
      <c r="I162" s="236"/>
      <c r="J162" s="471"/>
      <c r="K162" s="473"/>
      <c r="L162" s="476"/>
      <c r="M162" s="473"/>
      <c r="N162" s="473"/>
      <c r="O162" s="247"/>
      <c r="P162" s="237"/>
      <c r="Q162" s="248"/>
      <c r="R162" s="232"/>
      <c r="S162" s="233" t="str">
        <f t="shared" si="245"/>
        <v>0</v>
      </c>
      <c r="T162" s="232"/>
      <c r="U162" s="233" t="str">
        <f t="shared" si="246"/>
        <v>0</v>
      </c>
      <c r="V162" s="232"/>
      <c r="W162" s="233" t="str">
        <f t="shared" si="247"/>
        <v>0</v>
      </c>
      <c r="X162" s="232"/>
      <c r="Y162" s="233" t="str">
        <f t="shared" si="248"/>
        <v>0</v>
      </c>
      <c r="Z162" s="232"/>
      <c r="AA162" s="233" t="str">
        <f t="shared" si="249"/>
        <v>0</v>
      </c>
      <c r="AB162" s="232"/>
      <c r="AC162" s="233" t="str">
        <f t="shared" si="250"/>
        <v>0</v>
      </c>
      <c r="AD162" s="232"/>
      <c r="AE162" s="233" t="str">
        <f t="shared" si="251"/>
        <v>0</v>
      </c>
      <c r="AF162" s="227" t="str">
        <f t="shared" si="252"/>
        <v/>
      </c>
      <c r="AG162" s="227" t="str">
        <f t="shared" si="253"/>
        <v/>
      </c>
      <c r="AH162" s="234"/>
      <c r="AI162" s="227" t="str">
        <f t="shared" si="254"/>
        <v/>
      </c>
      <c r="AJ162" s="227" t="str">
        <f>IFERROR(VLOOKUP((CONCATENATE(AG162,AI162)),Listados!$U$3:$V$11,2,FALSE),"")</f>
        <v/>
      </c>
      <c r="AK162" s="227" t="str">
        <f t="shared" si="255"/>
        <v/>
      </c>
      <c r="AL162" s="472"/>
      <c r="AM162" s="472"/>
      <c r="AN162" s="472"/>
      <c r="AO162" s="472"/>
      <c r="AP162" s="443"/>
      <c r="AQ162" s="443"/>
      <c r="AR162" s="473"/>
      <c r="AS162" s="473"/>
      <c r="AT162" s="473"/>
      <c r="AU162" s="473"/>
      <c r="AV162" s="235"/>
      <c r="AW162" s="235"/>
      <c r="AX162" s="238"/>
      <c r="AY162" s="238"/>
      <c r="AZ162" s="235"/>
      <c r="BA162" s="235"/>
      <c r="BB162" s="429"/>
      <c r="BC162" s="429"/>
      <c r="BD162" s="429"/>
      <c r="BE162" s="431"/>
      <c r="BF162" s="433"/>
      <c r="BG162" s="433"/>
    </row>
    <row r="163" spans="1:59">
      <c r="A163" s="474">
        <v>39</v>
      </c>
      <c r="B163" s="471"/>
      <c r="C163" s="475"/>
      <c r="D163" s="471"/>
      <c r="E163" s="470"/>
      <c r="F163" s="470"/>
      <c r="G163" s="236"/>
      <c r="H163" s="236"/>
      <c r="I163" s="236"/>
      <c r="J163" s="471"/>
      <c r="K163" s="473" t="e">
        <f>+VLOOKUP(J163,Listados!$K$8:$L$12,2,0)</f>
        <v>#N/A</v>
      </c>
      <c r="L163" s="476"/>
      <c r="M163" s="473" t="e">
        <f>+VLOOKUP(L163,Listados!$K$13:$L$17,2,0)</f>
        <v>#N/A</v>
      </c>
      <c r="N163" s="473" t="str">
        <f>IF(AND(J163&lt;&gt;"",L163&lt;&gt;""),VLOOKUP(J163&amp;L163,Listados!$M$3:$N$27,2,FALSE),"")</f>
        <v/>
      </c>
      <c r="O163" s="256"/>
      <c r="P163" s="230"/>
      <c r="Q163" s="250"/>
      <c r="R163" s="232"/>
      <c r="S163" s="233" t="str">
        <f t="shared" si="245"/>
        <v>0</v>
      </c>
      <c r="T163" s="232"/>
      <c r="U163" s="233" t="str">
        <f t="shared" si="246"/>
        <v>0</v>
      </c>
      <c r="V163" s="232"/>
      <c r="W163" s="233" t="str">
        <f t="shared" si="247"/>
        <v>0</v>
      </c>
      <c r="X163" s="232"/>
      <c r="Y163" s="233" t="str">
        <f t="shared" si="248"/>
        <v>0</v>
      </c>
      <c r="Z163" s="232"/>
      <c r="AA163" s="233" t="str">
        <f t="shared" si="249"/>
        <v>0</v>
      </c>
      <c r="AB163" s="232"/>
      <c r="AC163" s="233" t="str">
        <f t="shared" si="250"/>
        <v>0</v>
      </c>
      <c r="AD163" s="232"/>
      <c r="AE163" s="233" t="str">
        <f t="shared" si="251"/>
        <v>0</v>
      </c>
      <c r="AF163" s="227" t="str">
        <f t="shared" si="252"/>
        <v/>
      </c>
      <c r="AG163" s="227" t="str">
        <f t="shared" si="253"/>
        <v/>
      </c>
      <c r="AH163" s="234"/>
      <c r="AI163" s="227" t="str">
        <f t="shared" si="254"/>
        <v/>
      </c>
      <c r="AJ163" s="227" t="str">
        <f>IFERROR(VLOOKUP((CONCATENATE(AG163,AI163)),Listados!$U$3:$V$11,2,FALSE),"")</f>
        <v/>
      </c>
      <c r="AK163" s="227" t="str">
        <f t="shared" si="255"/>
        <v/>
      </c>
      <c r="AL163" s="472" t="e">
        <f t="shared" ref="AL163" si="280">AVERAGE(AK163:AK166)</f>
        <v>#DIV/0!</v>
      </c>
      <c r="AM163" s="472" t="e">
        <f t="shared" ref="AM163" si="281">IF(AL163&lt;=50,"Débil",IF(AL163&lt;=99,"Moderado",IF(AL163=100,"fuerte","")))</f>
        <v>#DIV/0!</v>
      </c>
      <c r="AN163" s="472" t="e">
        <f t="shared" ref="AN163" si="282">+IF(AND(Q163="Preventivo",AM163="Fuerte"),2,IF(AND(Q163="Preventivo",AM163="Moderado"),1,0))</f>
        <v>#DIV/0!</v>
      </c>
      <c r="AO163" s="472" t="e">
        <f t="shared" ref="AO163" si="283">+IF(AND(Q163="Detectivo",$AM163="Fuerte"),2,IF(AND(Q163="Detectivo",$AM163="Moderado"),1,IF(AND(Q163="Preventivo",$AM163="Fuerte"),1,0)))</f>
        <v>#DIV/0!</v>
      </c>
      <c r="AP163" s="442" t="e">
        <f t="shared" ref="AP163" si="284">+K163-AN163</f>
        <v>#N/A</v>
      </c>
      <c r="AQ163" s="442" t="e">
        <f t="shared" ref="AQ163" si="285">+M163-AO163</f>
        <v>#N/A</v>
      </c>
      <c r="AR163" s="473" t="e">
        <f>+VLOOKUP(MIN(AP163),Listados!$J$18:$K$24,2,TRUE)</f>
        <v>#N/A</v>
      </c>
      <c r="AS163" s="473" t="e">
        <f>+VLOOKUP(MIN(AQ163),Listados!$J$26:$K$32,2,TRUE)</f>
        <v>#N/A</v>
      </c>
      <c r="AT163" s="473" t="e">
        <f>IF(AND(AR163&lt;&gt;"",AS163&lt;&gt;""),VLOOKUP(AR163&amp;AS163,Listados!$M$3:$N$27,2,FALSE),"")</f>
        <v>#N/A</v>
      </c>
      <c r="AU163" s="473" t="e">
        <f>+VLOOKUP(AT163,Listados!$P$3:$Q$6,2,FALSE)</f>
        <v>#N/A</v>
      </c>
      <c r="AV163" s="235"/>
      <c r="AW163" s="235"/>
      <c r="AX163" s="238"/>
      <c r="AY163" s="262"/>
      <c r="AZ163" s="235"/>
      <c r="BA163" s="235"/>
      <c r="BB163" s="428"/>
      <c r="BC163" s="428"/>
      <c r="BD163" s="428"/>
      <c r="BE163" s="430"/>
      <c r="BF163" s="432"/>
      <c r="BG163" s="432"/>
    </row>
    <row r="164" spans="1:59">
      <c r="A164" s="474"/>
      <c r="B164" s="471"/>
      <c r="C164" s="475"/>
      <c r="D164" s="471"/>
      <c r="E164" s="471"/>
      <c r="F164" s="471"/>
      <c r="G164" s="236"/>
      <c r="H164" s="236"/>
      <c r="I164" s="236"/>
      <c r="J164" s="471"/>
      <c r="K164" s="473"/>
      <c r="L164" s="476"/>
      <c r="M164" s="473"/>
      <c r="N164" s="473"/>
      <c r="O164" s="256"/>
      <c r="P164" s="230"/>
      <c r="Q164" s="250"/>
      <c r="R164" s="232"/>
      <c r="S164" s="233" t="str">
        <f t="shared" si="245"/>
        <v>0</v>
      </c>
      <c r="T164" s="232"/>
      <c r="U164" s="233" t="str">
        <f t="shared" si="246"/>
        <v>0</v>
      </c>
      <c r="V164" s="232"/>
      <c r="W164" s="233" t="str">
        <f t="shared" si="247"/>
        <v>0</v>
      </c>
      <c r="X164" s="232"/>
      <c r="Y164" s="233" t="str">
        <f t="shared" si="248"/>
        <v>0</v>
      </c>
      <c r="Z164" s="232"/>
      <c r="AA164" s="233" t="str">
        <f t="shared" si="249"/>
        <v>0</v>
      </c>
      <c r="AB164" s="232"/>
      <c r="AC164" s="233" t="str">
        <f t="shared" si="250"/>
        <v>0</v>
      </c>
      <c r="AD164" s="232"/>
      <c r="AE164" s="233" t="str">
        <f t="shared" si="251"/>
        <v>0</v>
      </c>
      <c r="AF164" s="227" t="str">
        <f t="shared" si="252"/>
        <v/>
      </c>
      <c r="AG164" s="227" t="str">
        <f t="shared" si="253"/>
        <v/>
      </c>
      <c r="AH164" s="234"/>
      <c r="AI164" s="227" t="str">
        <f t="shared" si="254"/>
        <v/>
      </c>
      <c r="AJ164" s="227" t="str">
        <f>IFERROR(VLOOKUP((CONCATENATE(AG164,AI164)),Listados!$U$3:$V$11,2,FALSE),"")</f>
        <v/>
      </c>
      <c r="AK164" s="227" t="str">
        <f t="shared" si="255"/>
        <v/>
      </c>
      <c r="AL164" s="472"/>
      <c r="AM164" s="472"/>
      <c r="AN164" s="472"/>
      <c r="AO164" s="472"/>
      <c r="AP164" s="423"/>
      <c r="AQ164" s="423"/>
      <c r="AR164" s="473"/>
      <c r="AS164" s="473"/>
      <c r="AT164" s="473"/>
      <c r="AU164" s="473"/>
      <c r="AV164" s="235"/>
      <c r="AW164" s="235"/>
      <c r="AX164" s="235"/>
      <c r="AY164" s="235"/>
      <c r="AZ164" s="235"/>
      <c r="BA164" s="235"/>
      <c r="BB164" s="428"/>
      <c r="BC164" s="428"/>
      <c r="BD164" s="428"/>
      <c r="BE164" s="430"/>
      <c r="BF164" s="432"/>
      <c r="BG164" s="432"/>
    </row>
    <row r="165" spans="1:59">
      <c r="A165" s="474"/>
      <c r="B165" s="471"/>
      <c r="C165" s="475"/>
      <c r="D165" s="471"/>
      <c r="E165" s="471"/>
      <c r="F165" s="471"/>
      <c r="G165" s="236"/>
      <c r="H165" s="236"/>
      <c r="I165" s="236"/>
      <c r="J165" s="471"/>
      <c r="K165" s="473"/>
      <c r="L165" s="476"/>
      <c r="M165" s="473"/>
      <c r="N165" s="473"/>
      <c r="O165" s="247"/>
      <c r="P165" s="237"/>
      <c r="Q165" s="248"/>
      <c r="R165" s="232"/>
      <c r="S165" s="233" t="str">
        <f t="shared" si="245"/>
        <v>0</v>
      </c>
      <c r="T165" s="232"/>
      <c r="U165" s="233" t="str">
        <f t="shared" si="246"/>
        <v>0</v>
      </c>
      <c r="V165" s="232"/>
      <c r="W165" s="233" t="str">
        <f t="shared" si="247"/>
        <v>0</v>
      </c>
      <c r="X165" s="232"/>
      <c r="Y165" s="233" t="str">
        <f t="shared" si="248"/>
        <v>0</v>
      </c>
      <c r="Z165" s="232"/>
      <c r="AA165" s="233" t="str">
        <f t="shared" si="249"/>
        <v>0</v>
      </c>
      <c r="AB165" s="232"/>
      <c r="AC165" s="233" t="str">
        <f t="shared" si="250"/>
        <v>0</v>
      </c>
      <c r="AD165" s="232"/>
      <c r="AE165" s="233" t="str">
        <f t="shared" si="251"/>
        <v>0</v>
      </c>
      <c r="AF165" s="227" t="str">
        <f t="shared" si="252"/>
        <v/>
      </c>
      <c r="AG165" s="227" t="str">
        <f t="shared" si="253"/>
        <v/>
      </c>
      <c r="AH165" s="234"/>
      <c r="AI165" s="227" t="str">
        <f t="shared" si="254"/>
        <v/>
      </c>
      <c r="AJ165" s="227" t="str">
        <f>IFERROR(VLOOKUP((CONCATENATE(AG165,AI165)),Listados!$U$3:$V$11,2,FALSE),"")</f>
        <v/>
      </c>
      <c r="AK165" s="227" t="str">
        <f t="shared" si="255"/>
        <v/>
      </c>
      <c r="AL165" s="472"/>
      <c r="AM165" s="472"/>
      <c r="AN165" s="472"/>
      <c r="AO165" s="472"/>
      <c r="AP165" s="423"/>
      <c r="AQ165" s="423"/>
      <c r="AR165" s="473"/>
      <c r="AS165" s="473"/>
      <c r="AT165" s="473"/>
      <c r="AU165" s="473"/>
      <c r="AV165" s="235"/>
      <c r="AW165" s="235"/>
      <c r="AX165" s="238"/>
      <c r="AY165" s="238"/>
      <c r="AZ165" s="235"/>
      <c r="BA165" s="235"/>
      <c r="BB165" s="428"/>
      <c r="BC165" s="428"/>
      <c r="BD165" s="428"/>
      <c r="BE165" s="430"/>
      <c r="BF165" s="432"/>
      <c r="BG165" s="432"/>
    </row>
    <row r="166" spans="1:59" ht="15.75" thickBot="1">
      <c r="A166" s="474"/>
      <c r="B166" s="471"/>
      <c r="C166" s="475"/>
      <c r="D166" s="471"/>
      <c r="E166" s="471"/>
      <c r="F166" s="471"/>
      <c r="G166" s="236"/>
      <c r="H166" s="236"/>
      <c r="I166" s="236"/>
      <c r="J166" s="471"/>
      <c r="K166" s="473"/>
      <c r="L166" s="476"/>
      <c r="M166" s="473"/>
      <c r="N166" s="473"/>
      <c r="O166" s="247"/>
      <c r="P166" s="237"/>
      <c r="Q166" s="248"/>
      <c r="R166" s="232"/>
      <c r="S166" s="233" t="str">
        <f t="shared" si="245"/>
        <v>0</v>
      </c>
      <c r="T166" s="232"/>
      <c r="U166" s="233" t="str">
        <f t="shared" si="246"/>
        <v>0</v>
      </c>
      <c r="V166" s="232"/>
      <c r="W166" s="233" t="str">
        <f t="shared" si="247"/>
        <v>0</v>
      </c>
      <c r="X166" s="232"/>
      <c r="Y166" s="233" t="str">
        <f t="shared" si="248"/>
        <v>0</v>
      </c>
      <c r="Z166" s="232"/>
      <c r="AA166" s="233" t="str">
        <f t="shared" si="249"/>
        <v>0</v>
      </c>
      <c r="AB166" s="232"/>
      <c r="AC166" s="233" t="str">
        <f t="shared" si="250"/>
        <v>0</v>
      </c>
      <c r="AD166" s="232"/>
      <c r="AE166" s="233" t="str">
        <f t="shared" si="251"/>
        <v>0</v>
      </c>
      <c r="AF166" s="227" t="str">
        <f t="shared" si="252"/>
        <v/>
      </c>
      <c r="AG166" s="227" t="str">
        <f t="shared" si="253"/>
        <v/>
      </c>
      <c r="AH166" s="234"/>
      <c r="AI166" s="227" t="str">
        <f t="shared" si="254"/>
        <v/>
      </c>
      <c r="AJ166" s="227" t="str">
        <f>IFERROR(VLOOKUP((CONCATENATE(AG166,AI166)),Listados!$U$3:$V$11,2,FALSE),"")</f>
        <v/>
      </c>
      <c r="AK166" s="227" t="str">
        <f t="shared" si="255"/>
        <v/>
      </c>
      <c r="AL166" s="472"/>
      <c r="AM166" s="472"/>
      <c r="AN166" s="472"/>
      <c r="AO166" s="472"/>
      <c r="AP166" s="443"/>
      <c r="AQ166" s="443"/>
      <c r="AR166" s="473"/>
      <c r="AS166" s="473"/>
      <c r="AT166" s="473"/>
      <c r="AU166" s="473"/>
      <c r="AV166" s="235"/>
      <c r="AW166" s="235"/>
      <c r="AX166" s="238"/>
      <c r="AY166" s="238"/>
      <c r="AZ166" s="235"/>
      <c r="BA166" s="235"/>
      <c r="BB166" s="429"/>
      <c r="BC166" s="429"/>
      <c r="BD166" s="429"/>
      <c r="BE166" s="431"/>
      <c r="BF166" s="433"/>
      <c r="BG166" s="433"/>
    </row>
    <row r="167" spans="1:59">
      <c r="A167" s="474">
        <v>40</v>
      </c>
      <c r="B167" s="471"/>
      <c r="C167" s="475"/>
      <c r="D167" s="471"/>
      <c r="E167" s="470"/>
      <c r="F167" s="470"/>
      <c r="G167" s="236"/>
      <c r="H167" s="236"/>
      <c r="I167" s="236"/>
      <c r="J167" s="471"/>
      <c r="K167" s="473" t="e">
        <f>+VLOOKUP(J167,Listados!$K$8:$L$12,2,0)</f>
        <v>#N/A</v>
      </c>
      <c r="L167" s="476"/>
      <c r="M167" s="473" t="e">
        <f>+VLOOKUP(L167,Listados!$K$13:$L$17,2,0)</f>
        <v>#N/A</v>
      </c>
      <c r="N167" s="473" t="str">
        <f>IF(AND(J167&lt;&gt;"",L167&lt;&gt;""),VLOOKUP(J167&amp;L167,Listados!$M$3:$N$27,2,FALSE),"")</f>
        <v/>
      </c>
      <c r="O167" s="256"/>
      <c r="P167" s="230"/>
      <c r="Q167" s="250"/>
      <c r="R167" s="232"/>
      <c r="S167" s="233" t="str">
        <f t="shared" si="245"/>
        <v>0</v>
      </c>
      <c r="T167" s="232"/>
      <c r="U167" s="233" t="str">
        <f t="shared" si="246"/>
        <v>0</v>
      </c>
      <c r="V167" s="232"/>
      <c r="W167" s="233" t="str">
        <f t="shared" si="247"/>
        <v>0</v>
      </c>
      <c r="X167" s="232"/>
      <c r="Y167" s="233" t="str">
        <f t="shared" si="248"/>
        <v>0</v>
      </c>
      <c r="Z167" s="232"/>
      <c r="AA167" s="233" t="str">
        <f t="shared" si="249"/>
        <v>0</v>
      </c>
      <c r="AB167" s="232"/>
      <c r="AC167" s="233" t="str">
        <f t="shared" si="250"/>
        <v>0</v>
      </c>
      <c r="AD167" s="232"/>
      <c r="AE167" s="233" t="str">
        <f t="shared" si="251"/>
        <v>0</v>
      </c>
      <c r="AF167" s="227" t="str">
        <f t="shared" si="252"/>
        <v/>
      </c>
      <c r="AG167" s="227" t="str">
        <f t="shared" si="253"/>
        <v/>
      </c>
      <c r="AH167" s="234"/>
      <c r="AI167" s="227" t="str">
        <f t="shared" si="254"/>
        <v/>
      </c>
      <c r="AJ167" s="227" t="str">
        <f>IFERROR(VLOOKUP((CONCATENATE(AG167,AI167)),Listados!$U$3:$V$11,2,FALSE),"")</f>
        <v/>
      </c>
      <c r="AK167" s="227" t="str">
        <f t="shared" si="255"/>
        <v/>
      </c>
      <c r="AL167" s="472" t="e">
        <f t="shared" ref="AL167" si="286">AVERAGE(AK167:AK170)</f>
        <v>#DIV/0!</v>
      </c>
      <c r="AM167" s="472" t="e">
        <f t="shared" ref="AM167" si="287">IF(AL167&lt;=50,"Débil",IF(AL167&lt;=99,"Moderado",IF(AL167=100,"fuerte","")))</f>
        <v>#DIV/0!</v>
      </c>
      <c r="AN167" s="472" t="e">
        <f t="shared" ref="AN167" si="288">+IF(AND(Q167="Preventivo",AM167="Fuerte"),2,IF(AND(Q167="Preventivo",AM167="Moderado"),1,0))</f>
        <v>#DIV/0!</v>
      </c>
      <c r="AO167" s="472" t="e">
        <f t="shared" ref="AO167" si="289">+IF(AND(Q167="Detectivo",$AM167="Fuerte"),2,IF(AND(Q167="Detectivo",$AM167="Moderado"),1,IF(AND(Q167="Preventivo",$AM167="Fuerte"),1,0)))</f>
        <v>#DIV/0!</v>
      </c>
      <c r="AP167" s="442" t="e">
        <f t="shared" ref="AP167" si="290">+K167-AN167</f>
        <v>#N/A</v>
      </c>
      <c r="AQ167" s="442" t="e">
        <f t="shared" ref="AQ167" si="291">+M167-AO167</f>
        <v>#N/A</v>
      </c>
      <c r="AR167" s="473" t="e">
        <f>+VLOOKUP(MIN(AP167),Listados!$J$18:$K$24,2,TRUE)</f>
        <v>#N/A</v>
      </c>
      <c r="AS167" s="473" t="e">
        <f>+VLOOKUP(MIN(AQ167),Listados!$J$26:$K$32,2,TRUE)</f>
        <v>#N/A</v>
      </c>
      <c r="AT167" s="473" t="e">
        <f>IF(AND(AR167&lt;&gt;"",AS167&lt;&gt;""),VLOOKUP(AR167&amp;AS167,Listados!$M$3:$N$27,2,FALSE),"")</f>
        <v>#N/A</v>
      </c>
      <c r="AU167" s="473" t="e">
        <f>+VLOOKUP(AT167,Listados!$P$3:$Q$6,2,FALSE)</f>
        <v>#N/A</v>
      </c>
      <c r="AV167" s="235"/>
      <c r="AW167" s="235"/>
      <c r="AX167" s="238"/>
      <c r="AY167" s="262"/>
      <c r="AZ167" s="235"/>
      <c r="BA167" s="235"/>
      <c r="BB167" s="428"/>
      <c r="BC167" s="428"/>
      <c r="BD167" s="428"/>
      <c r="BE167" s="430"/>
      <c r="BF167" s="432"/>
      <c r="BG167" s="432"/>
    </row>
    <row r="168" spans="1:59">
      <c r="A168" s="474"/>
      <c r="B168" s="471"/>
      <c r="C168" s="475"/>
      <c r="D168" s="471"/>
      <c r="E168" s="471"/>
      <c r="F168" s="471"/>
      <c r="G168" s="236"/>
      <c r="H168" s="236"/>
      <c r="I168" s="236"/>
      <c r="J168" s="471"/>
      <c r="K168" s="473"/>
      <c r="L168" s="476"/>
      <c r="M168" s="473"/>
      <c r="N168" s="473"/>
      <c r="O168" s="256"/>
      <c r="P168" s="230"/>
      <c r="Q168" s="250"/>
      <c r="R168" s="232"/>
      <c r="S168" s="233" t="str">
        <f t="shared" si="245"/>
        <v>0</v>
      </c>
      <c r="T168" s="232"/>
      <c r="U168" s="233" t="str">
        <f t="shared" si="246"/>
        <v>0</v>
      </c>
      <c r="V168" s="232"/>
      <c r="W168" s="233" t="str">
        <f t="shared" si="247"/>
        <v>0</v>
      </c>
      <c r="X168" s="232"/>
      <c r="Y168" s="233" t="str">
        <f t="shared" si="248"/>
        <v>0</v>
      </c>
      <c r="Z168" s="232"/>
      <c r="AA168" s="233" t="str">
        <f t="shared" si="249"/>
        <v>0</v>
      </c>
      <c r="AB168" s="232"/>
      <c r="AC168" s="233" t="str">
        <f t="shared" si="250"/>
        <v>0</v>
      </c>
      <c r="AD168" s="232"/>
      <c r="AE168" s="233" t="str">
        <f t="shared" si="251"/>
        <v>0</v>
      </c>
      <c r="AF168" s="227" t="str">
        <f t="shared" si="252"/>
        <v/>
      </c>
      <c r="AG168" s="227" t="str">
        <f t="shared" si="253"/>
        <v/>
      </c>
      <c r="AH168" s="234"/>
      <c r="AI168" s="227" t="str">
        <f t="shared" si="254"/>
        <v/>
      </c>
      <c r="AJ168" s="227" t="str">
        <f>IFERROR(VLOOKUP((CONCATENATE(AG168,AI168)),Listados!$U$3:$V$11,2,FALSE),"")</f>
        <v/>
      </c>
      <c r="AK168" s="227" t="str">
        <f t="shared" si="255"/>
        <v/>
      </c>
      <c r="AL168" s="472"/>
      <c r="AM168" s="472"/>
      <c r="AN168" s="472"/>
      <c r="AO168" s="472"/>
      <c r="AP168" s="423"/>
      <c r="AQ168" s="423"/>
      <c r="AR168" s="473"/>
      <c r="AS168" s="473"/>
      <c r="AT168" s="473"/>
      <c r="AU168" s="473"/>
      <c r="AV168" s="235"/>
      <c r="AW168" s="235"/>
      <c r="AX168" s="235"/>
      <c r="AY168" s="235"/>
      <c r="AZ168" s="235"/>
      <c r="BA168" s="235"/>
      <c r="BB168" s="428"/>
      <c r="BC168" s="428"/>
      <c r="BD168" s="428"/>
      <c r="BE168" s="430"/>
      <c r="BF168" s="432"/>
      <c r="BG168" s="432"/>
    </row>
    <row r="169" spans="1:59">
      <c r="A169" s="474"/>
      <c r="B169" s="471"/>
      <c r="C169" s="475"/>
      <c r="D169" s="471"/>
      <c r="E169" s="471"/>
      <c r="F169" s="471"/>
      <c r="G169" s="236"/>
      <c r="H169" s="236"/>
      <c r="I169" s="236"/>
      <c r="J169" s="471"/>
      <c r="K169" s="473"/>
      <c r="L169" s="476"/>
      <c r="M169" s="473"/>
      <c r="N169" s="473"/>
      <c r="O169" s="247"/>
      <c r="P169" s="237"/>
      <c r="Q169" s="248"/>
      <c r="R169" s="232"/>
      <c r="S169" s="233" t="str">
        <f t="shared" si="245"/>
        <v>0</v>
      </c>
      <c r="T169" s="232"/>
      <c r="U169" s="233" t="str">
        <f t="shared" si="246"/>
        <v>0</v>
      </c>
      <c r="V169" s="232"/>
      <c r="W169" s="233" t="str">
        <f t="shared" si="247"/>
        <v>0</v>
      </c>
      <c r="X169" s="232"/>
      <c r="Y169" s="233" t="str">
        <f t="shared" si="248"/>
        <v>0</v>
      </c>
      <c r="Z169" s="232"/>
      <c r="AA169" s="233" t="str">
        <f t="shared" si="249"/>
        <v>0</v>
      </c>
      <c r="AB169" s="232"/>
      <c r="AC169" s="233" t="str">
        <f t="shared" si="250"/>
        <v>0</v>
      </c>
      <c r="AD169" s="232"/>
      <c r="AE169" s="233" t="str">
        <f t="shared" si="251"/>
        <v>0</v>
      </c>
      <c r="AF169" s="227" t="str">
        <f t="shared" si="252"/>
        <v/>
      </c>
      <c r="AG169" s="227" t="str">
        <f t="shared" si="253"/>
        <v/>
      </c>
      <c r="AH169" s="234"/>
      <c r="AI169" s="227" t="str">
        <f t="shared" si="254"/>
        <v/>
      </c>
      <c r="AJ169" s="227" t="str">
        <f>IFERROR(VLOOKUP((CONCATENATE(AG169,AI169)),Listados!$U$3:$V$11,2,FALSE),"")</f>
        <v/>
      </c>
      <c r="AK169" s="227" t="str">
        <f t="shared" si="255"/>
        <v/>
      </c>
      <c r="AL169" s="472"/>
      <c r="AM169" s="472"/>
      <c r="AN169" s="472"/>
      <c r="AO169" s="472"/>
      <c r="AP169" s="423"/>
      <c r="AQ169" s="423"/>
      <c r="AR169" s="473"/>
      <c r="AS169" s="473"/>
      <c r="AT169" s="473"/>
      <c r="AU169" s="473"/>
      <c r="AV169" s="235"/>
      <c r="AW169" s="235"/>
      <c r="AX169" s="238"/>
      <c r="AY169" s="238"/>
      <c r="AZ169" s="235"/>
      <c r="BA169" s="235"/>
      <c r="BB169" s="428"/>
      <c r="BC169" s="428"/>
      <c r="BD169" s="428"/>
      <c r="BE169" s="430"/>
      <c r="BF169" s="432"/>
      <c r="BG169" s="432"/>
    </row>
    <row r="170" spans="1:59" ht="15.75" thickBot="1">
      <c r="A170" s="474"/>
      <c r="B170" s="471"/>
      <c r="C170" s="475"/>
      <c r="D170" s="471"/>
      <c r="E170" s="471"/>
      <c r="F170" s="471"/>
      <c r="G170" s="236"/>
      <c r="H170" s="236"/>
      <c r="I170" s="236"/>
      <c r="J170" s="471"/>
      <c r="K170" s="473"/>
      <c r="L170" s="476"/>
      <c r="M170" s="473"/>
      <c r="N170" s="473"/>
      <c r="O170" s="247"/>
      <c r="P170" s="237"/>
      <c r="Q170" s="248"/>
      <c r="R170" s="232"/>
      <c r="S170" s="233" t="str">
        <f t="shared" si="245"/>
        <v>0</v>
      </c>
      <c r="T170" s="232"/>
      <c r="U170" s="233" t="str">
        <f t="shared" si="246"/>
        <v>0</v>
      </c>
      <c r="V170" s="232"/>
      <c r="W170" s="233" t="str">
        <f t="shared" si="247"/>
        <v>0</v>
      </c>
      <c r="X170" s="232"/>
      <c r="Y170" s="233" t="str">
        <f t="shared" si="248"/>
        <v>0</v>
      </c>
      <c r="Z170" s="232"/>
      <c r="AA170" s="233" t="str">
        <f t="shared" si="249"/>
        <v>0</v>
      </c>
      <c r="AB170" s="232"/>
      <c r="AC170" s="233" t="str">
        <f t="shared" si="250"/>
        <v>0</v>
      </c>
      <c r="AD170" s="232"/>
      <c r="AE170" s="233" t="str">
        <f t="shared" si="251"/>
        <v>0</v>
      </c>
      <c r="AF170" s="227" t="str">
        <f t="shared" si="252"/>
        <v/>
      </c>
      <c r="AG170" s="227" t="str">
        <f t="shared" si="253"/>
        <v/>
      </c>
      <c r="AH170" s="234"/>
      <c r="AI170" s="227" t="str">
        <f t="shared" si="254"/>
        <v/>
      </c>
      <c r="AJ170" s="227" t="str">
        <f>IFERROR(VLOOKUP((CONCATENATE(AG170,AI170)),Listados!$U$3:$V$11,2,FALSE),"")</f>
        <v/>
      </c>
      <c r="AK170" s="227" t="str">
        <f t="shared" si="255"/>
        <v/>
      </c>
      <c r="AL170" s="472"/>
      <c r="AM170" s="472"/>
      <c r="AN170" s="472"/>
      <c r="AO170" s="472"/>
      <c r="AP170" s="443"/>
      <c r="AQ170" s="443"/>
      <c r="AR170" s="473"/>
      <c r="AS170" s="473"/>
      <c r="AT170" s="473"/>
      <c r="AU170" s="473"/>
      <c r="AV170" s="235"/>
      <c r="AW170" s="235"/>
      <c r="AX170" s="238"/>
      <c r="AY170" s="238"/>
      <c r="AZ170" s="235"/>
      <c r="BA170" s="235"/>
      <c r="BB170" s="429"/>
      <c r="BC170" s="429"/>
      <c r="BD170" s="429"/>
      <c r="BE170" s="431"/>
      <c r="BF170" s="433"/>
      <c r="BG170" s="433"/>
    </row>
    <row r="171" spans="1:59">
      <c r="A171" s="474">
        <v>41</v>
      </c>
      <c r="B171" s="471"/>
      <c r="C171" s="475"/>
      <c r="D171" s="471"/>
      <c r="E171" s="470"/>
      <c r="F171" s="470"/>
      <c r="G171" s="236"/>
      <c r="H171" s="236"/>
      <c r="I171" s="236"/>
      <c r="J171" s="471"/>
      <c r="K171" s="473" t="e">
        <f>+VLOOKUP(J171,Listados!$K$8:$L$12,2,0)</f>
        <v>#N/A</v>
      </c>
      <c r="L171" s="476"/>
      <c r="M171" s="473" t="e">
        <f>+VLOOKUP(L171,Listados!$K$13:$L$17,2,0)</f>
        <v>#N/A</v>
      </c>
      <c r="N171" s="473" t="str">
        <f>IF(AND(J171&lt;&gt;"",L171&lt;&gt;""),VLOOKUP(J171&amp;L171,Listados!$M$3:$N$27,2,FALSE),"")</f>
        <v/>
      </c>
      <c r="O171" s="256"/>
      <c r="P171" s="230"/>
      <c r="Q171" s="250"/>
      <c r="R171" s="232"/>
      <c r="S171" s="233" t="str">
        <f t="shared" si="245"/>
        <v>0</v>
      </c>
      <c r="T171" s="232"/>
      <c r="U171" s="233" t="str">
        <f t="shared" si="246"/>
        <v>0</v>
      </c>
      <c r="V171" s="232"/>
      <c r="W171" s="233" t="str">
        <f t="shared" si="247"/>
        <v>0</v>
      </c>
      <c r="X171" s="232"/>
      <c r="Y171" s="233" t="str">
        <f t="shared" si="248"/>
        <v>0</v>
      </c>
      <c r="Z171" s="232"/>
      <c r="AA171" s="233" t="str">
        <f t="shared" si="249"/>
        <v>0</v>
      </c>
      <c r="AB171" s="232"/>
      <c r="AC171" s="233" t="str">
        <f t="shared" si="250"/>
        <v>0</v>
      </c>
      <c r="AD171" s="232"/>
      <c r="AE171" s="233" t="str">
        <f t="shared" si="251"/>
        <v>0</v>
      </c>
      <c r="AF171" s="227" t="str">
        <f t="shared" si="252"/>
        <v/>
      </c>
      <c r="AG171" s="227" t="str">
        <f t="shared" si="253"/>
        <v/>
      </c>
      <c r="AH171" s="234"/>
      <c r="AI171" s="227" t="str">
        <f t="shared" si="254"/>
        <v/>
      </c>
      <c r="AJ171" s="227" t="str">
        <f>IFERROR(VLOOKUP((CONCATENATE(AG171,AI171)),Listados!$U$3:$V$11,2,FALSE),"")</f>
        <v/>
      </c>
      <c r="AK171" s="227" t="str">
        <f t="shared" si="255"/>
        <v/>
      </c>
      <c r="AL171" s="472" t="e">
        <f t="shared" ref="AL171" si="292">AVERAGE(AK171:AK174)</f>
        <v>#DIV/0!</v>
      </c>
      <c r="AM171" s="472" t="e">
        <f t="shared" ref="AM171" si="293">IF(AL171&lt;=50,"Débil",IF(AL171&lt;=99,"Moderado",IF(AL171=100,"fuerte","")))</f>
        <v>#DIV/0!</v>
      </c>
      <c r="AN171" s="472" t="e">
        <f t="shared" ref="AN171" si="294">+IF(AND(Q171="Preventivo",AM171="Fuerte"),2,IF(AND(Q171="Preventivo",AM171="Moderado"),1,0))</f>
        <v>#DIV/0!</v>
      </c>
      <c r="AO171" s="472" t="e">
        <f t="shared" ref="AO171" si="295">+IF(AND(Q171="Detectivo",$AM171="Fuerte"),2,IF(AND(Q171="Detectivo",$AM171="Moderado"),1,IF(AND(Q171="Preventivo",$AM171="Fuerte"),1,0)))</f>
        <v>#DIV/0!</v>
      </c>
      <c r="AP171" s="442" t="e">
        <f t="shared" ref="AP171" si="296">+K171-AN171</f>
        <v>#N/A</v>
      </c>
      <c r="AQ171" s="442" t="e">
        <f t="shared" ref="AQ171" si="297">+M171-AO171</f>
        <v>#N/A</v>
      </c>
      <c r="AR171" s="473" t="e">
        <f>+VLOOKUP(MIN(AP171),Listados!$J$18:$K$24,2,TRUE)</f>
        <v>#N/A</v>
      </c>
      <c r="AS171" s="473" t="e">
        <f>+VLOOKUP(MIN(AQ171),Listados!$J$26:$K$32,2,TRUE)</f>
        <v>#N/A</v>
      </c>
      <c r="AT171" s="473" t="e">
        <f>IF(AND(AR171&lt;&gt;"",AS171&lt;&gt;""),VLOOKUP(AR171&amp;AS171,Listados!$M$3:$N$27,2,FALSE),"")</f>
        <v>#N/A</v>
      </c>
      <c r="AU171" s="473" t="e">
        <f>+VLOOKUP(AT171,Listados!$P$3:$Q$6,2,FALSE)</f>
        <v>#N/A</v>
      </c>
      <c r="AV171" s="235"/>
      <c r="AW171" s="235"/>
      <c r="AX171" s="238"/>
      <c r="AY171" s="262"/>
      <c r="AZ171" s="235"/>
      <c r="BA171" s="235"/>
      <c r="BB171" s="428"/>
      <c r="BC171" s="428"/>
      <c r="BD171" s="428"/>
      <c r="BE171" s="430"/>
      <c r="BF171" s="432"/>
      <c r="BG171" s="432"/>
    </row>
    <row r="172" spans="1:59">
      <c r="A172" s="474"/>
      <c r="B172" s="471"/>
      <c r="C172" s="475"/>
      <c r="D172" s="471"/>
      <c r="E172" s="471"/>
      <c r="F172" s="471"/>
      <c r="G172" s="236"/>
      <c r="H172" s="236"/>
      <c r="I172" s="236"/>
      <c r="J172" s="471"/>
      <c r="K172" s="473"/>
      <c r="L172" s="476"/>
      <c r="M172" s="473"/>
      <c r="N172" s="473"/>
      <c r="O172" s="256"/>
      <c r="P172" s="230"/>
      <c r="Q172" s="250"/>
      <c r="R172" s="232"/>
      <c r="S172" s="233" t="str">
        <f t="shared" si="245"/>
        <v>0</v>
      </c>
      <c r="T172" s="232"/>
      <c r="U172" s="233" t="str">
        <f t="shared" si="246"/>
        <v>0</v>
      </c>
      <c r="V172" s="232"/>
      <c r="W172" s="233" t="str">
        <f t="shared" si="247"/>
        <v>0</v>
      </c>
      <c r="X172" s="232"/>
      <c r="Y172" s="233" t="str">
        <f t="shared" si="248"/>
        <v>0</v>
      </c>
      <c r="Z172" s="232"/>
      <c r="AA172" s="233" t="str">
        <f t="shared" si="249"/>
        <v>0</v>
      </c>
      <c r="AB172" s="232"/>
      <c r="AC172" s="233" t="str">
        <f t="shared" si="250"/>
        <v>0</v>
      </c>
      <c r="AD172" s="232"/>
      <c r="AE172" s="233" t="str">
        <f t="shared" si="251"/>
        <v>0</v>
      </c>
      <c r="AF172" s="227" t="str">
        <f t="shared" si="252"/>
        <v/>
      </c>
      <c r="AG172" s="227" t="str">
        <f t="shared" si="253"/>
        <v/>
      </c>
      <c r="AH172" s="234"/>
      <c r="AI172" s="227" t="str">
        <f t="shared" si="254"/>
        <v/>
      </c>
      <c r="AJ172" s="227" t="str">
        <f>IFERROR(VLOOKUP((CONCATENATE(AG172,AI172)),Listados!$U$3:$V$11,2,FALSE),"")</f>
        <v/>
      </c>
      <c r="AK172" s="227" t="str">
        <f t="shared" si="255"/>
        <v/>
      </c>
      <c r="AL172" s="472"/>
      <c r="AM172" s="472"/>
      <c r="AN172" s="472"/>
      <c r="AO172" s="472"/>
      <c r="AP172" s="423"/>
      <c r="AQ172" s="423"/>
      <c r="AR172" s="473"/>
      <c r="AS172" s="473"/>
      <c r="AT172" s="473"/>
      <c r="AU172" s="473"/>
      <c r="AV172" s="235"/>
      <c r="AW172" s="235"/>
      <c r="AX172" s="235"/>
      <c r="AY172" s="235"/>
      <c r="AZ172" s="235"/>
      <c r="BA172" s="235"/>
      <c r="BB172" s="428"/>
      <c r="BC172" s="428"/>
      <c r="BD172" s="428"/>
      <c r="BE172" s="430"/>
      <c r="BF172" s="432"/>
      <c r="BG172" s="432"/>
    </row>
    <row r="173" spans="1:59">
      <c r="A173" s="474"/>
      <c r="B173" s="471"/>
      <c r="C173" s="475"/>
      <c r="D173" s="471"/>
      <c r="E173" s="471"/>
      <c r="F173" s="471"/>
      <c r="G173" s="236"/>
      <c r="H173" s="236"/>
      <c r="I173" s="236"/>
      <c r="J173" s="471"/>
      <c r="K173" s="473"/>
      <c r="L173" s="476"/>
      <c r="M173" s="473"/>
      <c r="N173" s="473"/>
      <c r="O173" s="247"/>
      <c r="P173" s="237"/>
      <c r="Q173" s="248"/>
      <c r="R173" s="232"/>
      <c r="S173" s="233" t="str">
        <f t="shared" si="245"/>
        <v>0</v>
      </c>
      <c r="T173" s="232"/>
      <c r="U173" s="233" t="str">
        <f t="shared" si="246"/>
        <v>0</v>
      </c>
      <c r="V173" s="232"/>
      <c r="W173" s="233" t="str">
        <f t="shared" si="247"/>
        <v>0</v>
      </c>
      <c r="X173" s="232"/>
      <c r="Y173" s="233" t="str">
        <f t="shared" si="248"/>
        <v>0</v>
      </c>
      <c r="Z173" s="232"/>
      <c r="AA173" s="233" t="str">
        <f t="shared" si="249"/>
        <v>0</v>
      </c>
      <c r="AB173" s="232"/>
      <c r="AC173" s="233" t="str">
        <f t="shared" si="250"/>
        <v>0</v>
      </c>
      <c r="AD173" s="232"/>
      <c r="AE173" s="233" t="str">
        <f t="shared" si="251"/>
        <v>0</v>
      </c>
      <c r="AF173" s="227" t="str">
        <f t="shared" si="252"/>
        <v/>
      </c>
      <c r="AG173" s="227" t="str">
        <f t="shared" si="253"/>
        <v/>
      </c>
      <c r="AH173" s="234"/>
      <c r="AI173" s="227" t="str">
        <f t="shared" si="254"/>
        <v/>
      </c>
      <c r="AJ173" s="227" t="str">
        <f>IFERROR(VLOOKUP((CONCATENATE(AG173,AI173)),Listados!$U$3:$V$11,2,FALSE),"")</f>
        <v/>
      </c>
      <c r="AK173" s="227" t="str">
        <f t="shared" si="255"/>
        <v/>
      </c>
      <c r="AL173" s="472"/>
      <c r="AM173" s="472"/>
      <c r="AN173" s="472"/>
      <c r="AO173" s="472"/>
      <c r="AP173" s="423"/>
      <c r="AQ173" s="423"/>
      <c r="AR173" s="473"/>
      <c r="AS173" s="473"/>
      <c r="AT173" s="473"/>
      <c r="AU173" s="473"/>
      <c r="AV173" s="235"/>
      <c r="AW173" s="235"/>
      <c r="AX173" s="238"/>
      <c r="AY173" s="238"/>
      <c r="AZ173" s="235"/>
      <c r="BA173" s="235"/>
      <c r="BB173" s="428"/>
      <c r="BC173" s="428"/>
      <c r="BD173" s="428"/>
      <c r="BE173" s="430"/>
      <c r="BF173" s="432"/>
      <c r="BG173" s="432"/>
    </row>
    <row r="174" spans="1:59" ht="15.75" thickBot="1">
      <c r="A174" s="474"/>
      <c r="B174" s="471"/>
      <c r="C174" s="475"/>
      <c r="D174" s="471"/>
      <c r="E174" s="471"/>
      <c r="F174" s="471"/>
      <c r="G174" s="236"/>
      <c r="H174" s="236"/>
      <c r="I174" s="236"/>
      <c r="J174" s="471"/>
      <c r="K174" s="473"/>
      <c r="L174" s="476"/>
      <c r="M174" s="473"/>
      <c r="N174" s="473"/>
      <c r="O174" s="247"/>
      <c r="P174" s="237"/>
      <c r="Q174" s="248"/>
      <c r="R174" s="232"/>
      <c r="S174" s="233" t="str">
        <f t="shared" si="245"/>
        <v>0</v>
      </c>
      <c r="T174" s="232"/>
      <c r="U174" s="233" t="str">
        <f t="shared" si="246"/>
        <v>0</v>
      </c>
      <c r="V174" s="232"/>
      <c r="W174" s="233" t="str">
        <f t="shared" si="247"/>
        <v>0</v>
      </c>
      <c r="X174" s="232"/>
      <c r="Y174" s="233" t="str">
        <f t="shared" si="248"/>
        <v>0</v>
      </c>
      <c r="Z174" s="232"/>
      <c r="AA174" s="233" t="str">
        <f t="shared" si="249"/>
        <v>0</v>
      </c>
      <c r="AB174" s="232"/>
      <c r="AC174" s="233" t="str">
        <f t="shared" si="250"/>
        <v>0</v>
      </c>
      <c r="AD174" s="232"/>
      <c r="AE174" s="233" t="str">
        <f t="shared" si="251"/>
        <v>0</v>
      </c>
      <c r="AF174" s="227" t="str">
        <f t="shared" si="252"/>
        <v/>
      </c>
      <c r="AG174" s="227" t="str">
        <f t="shared" si="253"/>
        <v/>
      </c>
      <c r="AH174" s="234"/>
      <c r="AI174" s="227" t="str">
        <f t="shared" si="254"/>
        <v/>
      </c>
      <c r="AJ174" s="227" t="str">
        <f>IFERROR(VLOOKUP((CONCATENATE(AG174,AI174)),Listados!$U$3:$V$11,2,FALSE),"")</f>
        <v/>
      </c>
      <c r="AK174" s="227" t="str">
        <f t="shared" si="255"/>
        <v/>
      </c>
      <c r="AL174" s="472"/>
      <c r="AM174" s="472"/>
      <c r="AN174" s="472"/>
      <c r="AO174" s="472"/>
      <c r="AP174" s="443"/>
      <c r="AQ174" s="443"/>
      <c r="AR174" s="473"/>
      <c r="AS174" s="473"/>
      <c r="AT174" s="473"/>
      <c r="AU174" s="473"/>
      <c r="AV174" s="235"/>
      <c r="AW174" s="235"/>
      <c r="AX174" s="238"/>
      <c r="AY174" s="238"/>
      <c r="AZ174" s="235"/>
      <c r="BA174" s="235"/>
      <c r="BB174" s="429"/>
      <c r="BC174" s="429"/>
      <c r="BD174" s="429"/>
      <c r="BE174" s="431"/>
      <c r="BF174" s="433"/>
      <c r="BG174" s="433"/>
    </row>
    <row r="175" spans="1:59">
      <c r="A175" s="474">
        <v>42</v>
      </c>
      <c r="B175" s="471"/>
      <c r="C175" s="475"/>
      <c r="D175" s="471"/>
      <c r="E175" s="470"/>
      <c r="F175" s="470"/>
      <c r="G175" s="236"/>
      <c r="H175" s="236"/>
      <c r="I175" s="236"/>
      <c r="J175" s="471"/>
      <c r="K175" s="473" t="e">
        <f>+VLOOKUP(J175,Listados!$K$8:$L$12,2,0)</f>
        <v>#N/A</v>
      </c>
      <c r="L175" s="476"/>
      <c r="M175" s="473" t="e">
        <f>+VLOOKUP(L175,Listados!$K$13:$L$17,2,0)</f>
        <v>#N/A</v>
      </c>
      <c r="N175" s="473" t="str">
        <f>IF(AND(J175&lt;&gt;"",L175&lt;&gt;""),VLOOKUP(J175&amp;L175,Listados!$M$3:$N$27,2,FALSE),"")</f>
        <v/>
      </c>
      <c r="O175" s="256"/>
      <c r="P175" s="230"/>
      <c r="Q175" s="250"/>
      <c r="R175" s="232"/>
      <c r="S175" s="233" t="str">
        <f t="shared" si="245"/>
        <v>0</v>
      </c>
      <c r="T175" s="232"/>
      <c r="U175" s="233" t="str">
        <f t="shared" si="246"/>
        <v>0</v>
      </c>
      <c r="V175" s="232"/>
      <c r="W175" s="233" t="str">
        <f t="shared" si="247"/>
        <v>0</v>
      </c>
      <c r="X175" s="232"/>
      <c r="Y175" s="233" t="str">
        <f t="shared" si="248"/>
        <v>0</v>
      </c>
      <c r="Z175" s="232"/>
      <c r="AA175" s="233" t="str">
        <f t="shared" si="249"/>
        <v>0</v>
      </c>
      <c r="AB175" s="232"/>
      <c r="AC175" s="233" t="str">
        <f t="shared" si="250"/>
        <v>0</v>
      </c>
      <c r="AD175" s="232"/>
      <c r="AE175" s="233" t="str">
        <f t="shared" si="251"/>
        <v>0</v>
      </c>
      <c r="AF175" s="227" t="str">
        <f t="shared" si="252"/>
        <v/>
      </c>
      <c r="AG175" s="227" t="str">
        <f t="shared" si="253"/>
        <v/>
      </c>
      <c r="AH175" s="234"/>
      <c r="AI175" s="227" t="str">
        <f t="shared" si="254"/>
        <v/>
      </c>
      <c r="AJ175" s="227" t="str">
        <f>IFERROR(VLOOKUP((CONCATENATE(AG175,AI175)),Listados!$U$3:$V$11,2,FALSE),"")</f>
        <v/>
      </c>
      <c r="AK175" s="227" t="str">
        <f t="shared" si="255"/>
        <v/>
      </c>
      <c r="AL175" s="472" t="e">
        <f t="shared" ref="AL175" si="298">AVERAGE(AK175:AK178)</f>
        <v>#DIV/0!</v>
      </c>
      <c r="AM175" s="472" t="e">
        <f t="shared" ref="AM175" si="299">IF(AL175&lt;=50,"Débil",IF(AL175&lt;=99,"Moderado",IF(AL175=100,"fuerte","")))</f>
        <v>#DIV/0!</v>
      </c>
      <c r="AN175" s="472" t="e">
        <f t="shared" ref="AN175" si="300">+IF(AND(Q175="Preventivo",AM175="Fuerte"),2,IF(AND(Q175="Preventivo",AM175="Moderado"),1,0))</f>
        <v>#DIV/0!</v>
      </c>
      <c r="AO175" s="472" t="e">
        <f t="shared" ref="AO175" si="301">+IF(AND(Q175="Detectivo",$AM175="Fuerte"),2,IF(AND(Q175="Detectivo",$AM175="Moderado"),1,IF(AND(Q175="Preventivo",$AM175="Fuerte"),1,0)))</f>
        <v>#DIV/0!</v>
      </c>
      <c r="AP175" s="442" t="e">
        <f t="shared" ref="AP175" si="302">+K175-AN175</f>
        <v>#N/A</v>
      </c>
      <c r="AQ175" s="442" t="e">
        <f t="shared" ref="AQ175" si="303">+M175-AO175</f>
        <v>#N/A</v>
      </c>
      <c r="AR175" s="473" t="e">
        <f>+VLOOKUP(MIN(AP175),Listados!$J$18:$K$24,2,TRUE)</f>
        <v>#N/A</v>
      </c>
      <c r="AS175" s="473" t="e">
        <f>+VLOOKUP(MIN(AQ175),Listados!$J$26:$K$32,2,TRUE)</f>
        <v>#N/A</v>
      </c>
      <c r="AT175" s="473" t="e">
        <f>IF(AND(AR175&lt;&gt;"",AS175&lt;&gt;""),VLOOKUP(AR175&amp;AS175,Listados!$M$3:$N$27,2,FALSE),"")</f>
        <v>#N/A</v>
      </c>
      <c r="AU175" s="473" t="e">
        <f>+VLOOKUP(AT175,Listados!$P$3:$Q$6,2,FALSE)</f>
        <v>#N/A</v>
      </c>
      <c r="AV175" s="235"/>
      <c r="AW175" s="235"/>
      <c r="AX175" s="238"/>
      <c r="AY175" s="262"/>
      <c r="AZ175" s="235"/>
      <c r="BA175" s="235"/>
      <c r="BB175" s="428"/>
      <c r="BC175" s="428"/>
      <c r="BD175" s="428"/>
      <c r="BE175" s="430"/>
      <c r="BF175" s="432"/>
      <c r="BG175" s="432"/>
    </row>
    <row r="176" spans="1:59">
      <c r="A176" s="474"/>
      <c r="B176" s="471"/>
      <c r="C176" s="475"/>
      <c r="D176" s="471"/>
      <c r="E176" s="471"/>
      <c r="F176" s="471"/>
      <c r="G176" s="236"/>
      <c r="H176" s="236"/>
      <c r="I176" s="236"/>
      <c r="J176" s="471"/>
      <c r="K176" s="473"/>
      <c r="L176" s="476"/>
      <c r="M176" s="473"/>
      <c r="N176" s="473"/>
      <c r="O176" s="256"/>
      <c r="P176" s="230"/>
      <c r="Q176" s="250"/>
      <c r="R176" s="232"/>
      <c r="S176" s="233" t="str">
        <f t="shared" si="245"/>
        <v>0</v>
      </c>
      <c r="T176" s="232"/>
      <c r="U176" s="233" t="str">
        <f t="shared" si="246"/>
        <v>0</v>
      </c>
      <c r="V176" s="232"/>
      <c r="W176" s="233" t="str">
        <f t="shared" si="247"/>
        <v>0</v>
      </c>
      <c r="X176" s="232"/>
      <c r="Y176" s="233" t="str">
        <f t="shared" si="248"/>
        <v>0</v>
      </c>
      <c r="Z176" s="232"/>
      <c r="AA176" s="233" t="str">
        <f t="shared" si="249"/>
        <v>0</v>
      </c>
      <c r="AB176" s="232"/>
      <c r="AC176" s="233" t="str">
        <f t="shared" si="250"/>
        <v>0</v>
      </c>
      <c r="AD176" s="232"/>
      <c r="AE176" s="233" t="str">
        <f t="shared" si="251"/>
        <v>0</v>
      </c>
      <c r="AF176" s="227" t="str">
        <f t="shared" si="252"/>
        <v/>
      </c>
      <c r="AG176" s="227" t="str">
        <f t="shared" si="253"/>
        <v/>
      </c>
      <c r="AH176" s="234"/>
      <c r="AI176" s="227" t="str">
        <f t="shared" si="254"/>
        <v/>
      </c>
      <c r="AJ176" s="227" t="str">
        <f>IFERROR(VLOOKUP((CONCATENATE(AG176,AI176)),Listados!$U$3:$V$11,2,FALSE),"")</f>
        <v/>
      </c>
      <c r="AK176" s="227" t="str">
        <f t="shared" si="255"/>
        <v/>
      </c>
      <c r="AL176" s="472"/>
      <c r="AM176" s="472"/>
      <c r="AN176" s="472"/>
      <c r="AO176" s="472"/>
      <c r="AP176" s="423"/>
      <c r="AQ176" s="423"/>
      <c r="AR176" s="473"/>
      <c r="AS176" s="473"/>
      <c r="AT176" s="473"/>
      <c r="AU176" s="473"/>
      <c r="AV176" s="235"/>
      <c r="AW176" s="235"/>
      <c r="AX176" s="235"/>
      <c r="AY176" s="235"/>
      <c r="AZ176" s="235"/>
      <c r="BA176" s="235"/>
      <c r="BB176" s="428"/>
      <c r="BC176" s="428"/>
      <c r="BD176" s="428"/>
      <c r="BE176" s="430"/>
      <c r="BF176" s="432"/>
      <c r="BG176" s="432"/>
    </row>
    <row r="177" spans="1:59">
      <c r="A177" s="474"/>
      <c r="B177" s="471"/>
      <c r="C177" s="475"/>
      <c r="D177" s="471"/>
      <c r="E177" s="471"/>
      <c r="F177" s="471"/>
      <c r="G177" s="236"/>
      <c r="H177" s="236"/>
      <c r="I177" s="236"/>
      <c r="J177" s="471"/>
      <c r="K177" s="473"/>
      <c r="L177" s="476"/>
      <c r="M177" s="473"/>
      <c r="N177" s="473"/>
      <c r="O177" s="247"/>
      <c r="P177" s="237"/>
      <c r="Q177" s="248"/>
      <c r="R177" s="232"/>
      <c r="S177" s="233" t="str">
        <f t="shared" si="245"/>
        <v>0</v>
      </c>
      <c r="T177" s="232"/>
      <c r="U177" s="233" t="str">
        <f t="shared" si="246"/>
        <v>0</v>
      </c>
      <c r="V177" s="232"/>
      <c r="W177" s="233" t="str">
        <f t="shared" si="247"/>
        <v>0</v>
      </c>
      <c r="X177" s="232"/>
      <c r="Y177" s="233" t="str">
        <f t="shared" si="248"/>
        <v>0</v>
      </c>
      <c r="Z177" s="232"/>
      <c r="AA177" s="233" t="str">
        <f t="shared" si="249"/>
        <v>0</v>
      </c>
      <c r="AB177" s="232"/>
      <c r="AC177" s="233" t="str">
        <f t="shared" si="250"/>
        <v>0</v>
      </c>
      <c r="AD177" s="232"/>
      <c r="AE177" s="233" t="str">
        <f t="shared" si="251"/>
        <v>0</v>
      </c>
      <c r="AF177" s="227" t="str">
        <f t="shared" si="252"/>
        <v/>
      </c>
      <c r="AG177" s="227" t="str">
        <f t="shared" si="253"/>
        <v/>
      </c>
      <c r="AH177" s="234"/>
      <c r="AI177" s="227" t="str">
        <f t="shared" si="254"/>
        <v/>
      </c>
      <c r="AJ177" s="227" t="str">
        <f>IFERROR(VLOOKUP((CONCATENATE(AG177,AI177)),Listados!$U$3:$V$11,2,FALSE),"")</f>
        <v/>
      </c>
      <c r="AK177" s="227" t="str">
        <f t="shared" si="255"/>
        <v/>
      </c>
      <c r="AL177" s="472"/>
      <c r="AM177" s="472"/>
      <c r="AN177" s="472"/>
      <c r="AO177" s="472"/>
      <c r="AP177" s="423"/>
      <c r="AQ177" s="423"/>
      <c r="AR177" s="473"/>
      <c r="AS177" s="473"/>
      <c r="AT177" s="473"/>
      <c r="AU177" s="473"/>
      <c r="AV177" s="235"/>
      <c r="AW177" s="235"/>
      <c r="AX177" s="238"/>
      <c r="AY177" s="238"/>
      <c r="AZ177" s="235"/>
      <c r="BA177" s="235"/>
      <c r="BB177" s="428"/>
      <c r="BC177" s="428"/>
      <c r="BD177" s="428"/>
      <c r="BE177" s="430"/>
      <c r="BF177" s="432"/>
      <c r="BG177" s="432"/>
    </row>
    <row r="178" spans="1:59" ht="15.75" thickBot="1">
      <c r="A178" s="474"/>
      <c r="B178" s="471"/>
      <c r="C178" s="475"/>
      <c r="D178" s="471"/>
      <c r="E178" s="471"/>
      <c r="F178" s="471"/>
      <c r="G178" s="236"/>
      <c r="H178" s="236"/>
      <c r="I178" s="236"/>
      <c r="J178" s="471"/>
      <c r="K178" s="473"/>
      <c r="L178" s="476"/>
      <c r="M178" s="473"/>
      <c r="N178" s="473"/>
      <c r="O178" s="247"/>
      <c r="P178" s="237"/>
      <c r="Q178" s="248"/>
      <c r="R178" s="232"/>
      <c r="S178" s="233" t="str">
        <f t="shared" si="245"/>
        <v>0</v>
      </c>
      <c r="T178" s="232"/>
      <c r="U178" s="233" t="str">
        <f t="shared" si="246"/>
        <v>0</v>
      </c>
      <c r="V178" s="232"/>
      <c r="W178" s="233" t="str">
        <f t="shared" si="247"/>
        <v>0</v>
      </c>
      <c r="X178" s="232"/>
      <c r="Y178" s="233" t="str">
        <f t="shared" si="248"/>
        <v>0</v>
      </c>
      <c r="Z178" s="232"/>
      <c r="AA178" s="233" t="str">
        <f t="shared" si="249"/>
        <v>0</v>
      </c>
      <c r="AB178" s="232"/>
      <c r="AC178" s="233" t="str">
        <f t="shared" si="250"/>
        <v>0</v>
      </c>
      <c r="AD178" s="232"/>
      <c r="AE178" s="233" t="str">
        <f t="shared" si="251"/>
        <v>0</v>
      </c>
      <c r="AF178" s="227" t="str">
        <f t="shared" si="252"/>
        <v/>
      </c>
      <c r="AG178" s="227" t="str">
        <f t="shared" si="253"/>
        <v/>
      </c>
      <c r="AH178" s="234"/>
      <c r="AI178" s="227" t="str">
        <f t="shared" si="254"/>
        <v/>
      </c>
      <c r="AJ178" s="227" t="str">
        <f>IFERROR(VLOOKUP((CONCATENATE(AG178,AI178)),Listados!$U$3:$V$11,2,FALSE),"")</f>
        <v/>
      </c>
      <c r="AK178" s="227" t="str">
        <f t="shared" si="255"/>
        <v/>
      </c>
      <c r="AL178" s="472"/>
      <c r="AM178" s="472"/>
      <c r="AN178" s="472"/>
      <c r="AO178" s="472"/>
      <c r="AP178" s="443"/>
      <c r="AQ178" s="443"/>
      <c r="AR178" s="473"/>
      <c r="AS178" s="473"/>
      <c r="AT178" s="473"/>
      <c r="AU178" s="473"/>
      <c r="AV178" s="235"/>
      <c r="AW178" s="235"/>
      <c r="AX178" s="238"/>
      <c r="AY178" s="238"/>
      <c r="AZ178" s="235"/>
      <c r="BA178" s="235"/>
      <c r="BB178" s="429"/>
      <c r="BC178" s="429"/>
      <c r="BD178" s="429"/>
      <c r="BE178" s="431"/>
      <c r="BF178" s="433"/>
      <c r="BG178" s="433"/>
    </row>
    <row r="179" spans="1:59">
      <c r="A179" s="474">
        <v>43</v>
      </c>
      <c r="B179" s="471"/>
      <c r="C179" s="475"/>
      <c r="D179" s="471"/>
      <c r="E179" s="470"/>
      <c r="F179" s="470"/>
      <c r="G179" s="236"/>
      <c r="H179" s="236"/>
      <c r="I179" s="236"/>
      <c r="J179" s="471"/>
      <c r="K179" s="473" t="e">
        <f>+VLOOKUP(J179,Listados!$K$8:$L$12,2,0)</f>
        <v>#N/A</v>
      </c>
      <c r="L179" s="476"/>
      <c r="M179" s="473" t="e">
        <f>+VLOOKUP(L179,Listados!$K$13:$L$17,2,0)</f>
        <v>#N/A</v>
      </c>
      <c r="N179" s="473" t="str">
        <f>IF(AND(J179&lt;&gt;"",L179&lt;&gt;""),VLOOKUP(J179&amp;L179,Listados!$M$3:$N$27,2,FALSE),"")</f>
        <v/>
      </c>
      <c r="O179" s="256"/>
      <c r="P179" s="230"/>
      <c r="Q179" s="250"/>
      <c r="R179" s="232"/>
      <c r="S179" s="233" t="str">
        <f t="shared" si="245"/>
        <v>0</v>
      </c>
      <c r="T179" s="232"/>
      <c r="U179" s="233" t="str">
        <f t="shared" si="246"/>
        <v>0</v>
      </c>
      <c r="V179" s="232"/>
      <c r="W179" s="233" t="str">
        <f t="shared" si="247"/>
        <v>0</v>
      </c>
      <c r="X179" s="232"/>
      <c r="Y179" s="233" t="str">
        <f t="shared" si="248"/>
        <v>0</v>
      </c>
      <c r="Z179" s="232"/>
      <c r="AA179" s="233" t="str">
        <f t="shared" si="249"/>
        <v>0</v>
      </c>
      <c r="AB179" s="232"/>
      <c r="AC179" s="233" t="str">
        <f t="shared" si="250"/>
        <v>0</v>
      </c>
      <c r="AD179" s="232"/>
      <c r="AE179" s="233" t="str">
        <f t="shared" si="251"/>
        <v>0</v>
      </c>
      <c r="AF179" s="227" t="str">
        <f t="shared" si="252"/>
        <v/>
      </c>
      <c r="AG179" s="227" t="str">
        <f t="shared" si="253"/>
        <v/>
      </c>
      <c r="AH179" s="234"/>
      <c r="AI179" s="227" t="str">
        <f t="shared" si="254"/>
        <v/>
      </c>
      <c r="AJ179" s="227" t="str">
        <f>IFERROR(VLOOKUP((CONCATENATE(AG179,AI179)),Listados!$U$3:$V$11,2,FALSE),"")</f>
        <v/>
      </c>
      <c r="AK179" s="227" t="str">
        <f t="shared" si="255"/>
        <v/>
      </c>
      <c r="AL179" s="472" t="e">
        <f t="shared" ref="AL179" si="304">AVERAGE(AK179:AK182)</f>
        <v>#DIV/0!</v>
      </c>
      <c r="AM179" s="472" t="e">
        <f t="shared" ref="AM179" si="305">IF(AL179&lt;=50,"Débil",IF(AL179&lt;=99,"Moderado",IF(AL179=100,"fuerte","")))</f>
        <v>#DIV/0!</v>
      </c>
      <c r="AN179" s="472" t="e">
        <f t="shared" ref="AN179" si="306">+IF(AND(Q179="Preventivo",AM179="Fuerte"),2,IF(AND(Q179="Preventivo",AM179="Moderado"),1,0))</f>
        <v>#DIV/0!</v>
      </c>
      <c r="AO179" s="472" t="e">
        <f t="shared" ref="AO179" si="307">+IF(AND(Q179="Detectivo",$AM179="Fuerte"),2,IF(AND(Q179="Detectivo",$AM179="Moderado"),1,IF(AND(Q179="Preventivo",$AM179="Fuerte"),1,0)))</f>
        <v>#DIV/0!</v>
      </c>
      <c r="AP179" s="442" t="e">
        <f t="shared" ref="AP179" si="308">+K179-AN179</f>
        <v>#N/A</v>
      </c>
      <c r="AQ179" s="442" t="e">
        <f t="shared" ref="AQ179" si="309">+M179-AO179</f>
        <v>#N/A</v>
      </c>
      <c r="AR179" s="473" t="e">
        <f>+VLOOKUP(MIN(AP179),Listados!$J$18:$K$24,2,TRUE)</f>
        <v>#N/A</v>
      </c>
      <c r="AS179" s="473" t="e">
        <f>+VLOOKUP(MIN(AQ179),Listados!$J$26:$K$32,2,TRUE)</f>
        <v>#N/A</v>
      </c>
      <c r="AT179" s="473" t="e">
        <f>IF(AND(AR179&lt;&gt;"",AS179&lt;&gt;""),VLOOKUP(AR179&amp;AS179,Listados!$M$3:$N$27,2,FALSE),"")</f>
        <v>#N/A</v>
      </c>
      <c r="AU179" s="473" t="e">
        <f>+VLOOKUP(AT179,Listados!$P$3:$Q$6,2,FALSE)</f>
        <v>#N/A</v>
      </c>
      <c r="AV179" s="235"/>
      <c r="AW179" s="235"/>
      <c r="AX179" s="238"/>
      <c r="AY179" s="262"/>
      <c r="AZ179" s="235"/>
      <c r="BA179" s="235"/>
      <c r="BB179" s="428"/>
      <c r="BC179" s="428"/>
      <c r="BD179" s="428"/>
      <c r="BE179" s="430"/>
      <c r="BF179" s="432"/>
      <c r="BG179" s="432"/>
    </row>
    <row r="180" spans="1:59">
      <c r="A180" s="474"/>
      <c r="B180" s="471"/>
      <c r="C180" s="475"/>
      <c r="D180" s="471"/>
      <c r="E180" s="471"/>
      <c r="F180" s="471"/>
      <c r="G180" s="236"/>
      <c r="H180" s="236"/>
      <c r="I180" s="236"/>
      <c r="J180" s="471"/>
      <c r="K180" s="473"/>
      <c r="L180" s="476"/>
      <c r="M180" s="473"/>
      <c r="N180" s="473"/>
      <c r="O180" s="256"/>
      <c r="P180" s="230"/>
      <c r="Q180" s="250"/>
      <c r="R180" s="232"/>
      <c r="S180" s="233" t="str">
        <f t="shared" si="245"/>
        <v>0</v>
      </c>
      <c r="T180" s="232"/>
      <c r="U180" s="233" t="str">
        <f t="shared" si="246"/>
        <v>0</v>
      </c>
      <c r="V180" s="232"/>
      <c r="W180" s="233" t="str">
        <f t="shared" si="247"/>
        <v>0</v>
      </c>
      <c r="X180" s="232"/>
      <c r="Y180" s="233" t="str">
        <f t="shared" si="248"/>
        <v>0</v>
      </c>
      <c r="Z180" s="232"/>
      <c r="AA180" s="233" t="str">
        <f t="shared" si="249"/>
        <v>0</v>
      </c>
      <c r="AB180" s="232"/>
      <c r="AC180" s="233" t="str">
        <f t="shared" si="250"/>
        <v>0</v>
      </c>
      <c r="AD180" s="232"/>
      <c r="AE180" s="233" t="str">
        <f t="shared" si="251"/>
        <v>0</v>
      </c>
      <c r="AF180" s="227" t="str">
        <f t="shared" si="252"/>
        <v/>
      </c>
      <c r="AG180" s="227" t="str">
        <f t="shared" si="253"/>
        <v/>
      </c>
      <c r="AH180" s="234"/>
      <c r="AI180" s="227" t="str">
        <f t="shared" si="254"/>
        <v/>
      </c>
      <c r="AJ180" s="227" t="str">
        <f>IFERROR(VLOOKUP((CONCATENATE(AG180,AI180)),Listados!$U$3:$V$11,2,FALSE),"")</f>
        <v/>
      </c>
      <c r="AK180" s="227" t="str">
        <f t="shared" si="255"/>
        <v/>
      </c>
      <c r="AL180" s="472"/>
      <c r="AM180" s="472"/>
      <c r="AN180" s="472"/>
      <c r="AO180" s="472"/>
      <c r="AP180" s="423"/>
      <c r="AQ180" s="423"/>
      <c r="AR180" s="473"/>
      <c r="AS180" s="473"/>
      <c r="AT180" s="473"/>
      <c r="AU180" s="473"/>
      <c r="AV180" s="235"/>
      <c r="AW180" s="235"/>
      <c r="AX180" s="235"/>
      <c r="AY180" s="235"/>
      <c r="AZ180" s="235"/>
      <c r="BA180" s="235"/>
      <c r="BB180" s="428"/>
      <c r="BC180" s="428"/>
      <c r="BD180" s="428"/>
      <c r="BE180" s="430"/>
      <c r="BF180" s="432"/>
      <c r="BG180" s="432"/>
    </row>
    <row r="181" spans="1:59">
      <c r="A181" s="474"/>
      <c r="B181" s="471"/>
      <c r="C181" s="475"/>
      <c r="D181" s="471"/>
      <c r="E181" s="471"/>
      <c r="F181" s="471"/>
      <c r="G181" s="236"/>
      <c r="H181" s="236"/>
      <c r="I181" s="236"/>
      <c r="J181" s="471"/>
      <c r="K181" s="473"/>
      <c r="L181" s="476"/>
      <c r="M181" s="473"/>
      <c r="N181" s="473"/>
      <c r="O181" s="247"/>
      <c r="P181" s="237"/>
      <c r="Q181" s="248"/>
      <c r="R181" s="232"/>
      <c r="S181" s="233" t="str">
        <f t="shared" si="245"/>
        <v>0</v>
      </c>
      <c r="T181" s="232"/>
      <c r="U181" s="233" t="str">
        <f t="shared" si="246"/>
        <v>0</v>
      </c>
      <c r="V181" s="232"/>
      <c r="W181" s="233" t="str">
        <f t="shared" si="247"/>
        <v>0</v>
      </c>
      <c r="X181" s="232"/>
      <c r="Y181" s="233" t="str">
        <f t="shared" si="248"/>
        <v>0</v>
      </c>
      <c r="Z181" s="232"/>
      <c r="AA181" s="233" t="str">
        <f t="shared" si="249"/>
        <v>0</v>
      </c>
      <c r="AB181" s="232"/>
      <c r="AC181" s="233" t="str">
        <f t="shared" si="250"/>
        <v>0</v>
      </c>
      <c r="AD181" s="232"/>
      <c r="AE181" s="233" t="str">
        <f t="shared" si="251"/>
        <v>0</v>
      </c>
      <c r="AF181" s="227" t="str">
        <f t="shared" si="252"/>
        <v/>
      </c>
      <c r="AG181" s="227" t="str">
        <f t="shared" si="253"/>
        <v/>
      </c>
      <c r="AH181" s="234"/>
      <c r="AI181" s="227" t="str">
        <f t="shared" si="254"/>
        <v/>
      </c>
      <c r="AJ181" s="227" t="str">
        <f>IFERROR(VLOOKUP((CONCATENATE(AG181,AI181)),Listados!$U$3:$V$11,2,FALSE),"")</f>
        <v/>
      </c>
      <c r="AK181" s="227" t="str">
        <f t="shared" si="255"/>
        <v/>
      </c>
      <c r="AL181" s="472"/>
      <c r="AM181" s="472"/>
      <c r="AN181" s="472"/>
      <c r="AO181" s="472"/>
      <c r="AP181" s="423"/>
      <c r="AQ181" s="423"/>
      <c r="AR181" s="473"/>
      <c r="AS181" s="473"/>
      <c r="AT181" s="473"/>
      <c r="AU181" s="473"/>
      <c r="AV181" s="235"/>
      <c r="AW181" s="235"/>
      <c r="AX181" s="238"/>
      <c r="AY181" s="238"/>
      <c r="AZ181" s="235"/>
      <c r="BA181" s="235"/>
      <c r="BB181" s="428"/>
      <c r="BC181" s="428"/>
      <c r="BD181" s="428"/>
      <c r="BE181" s="430"/>
      <c r="BF181" s="432"/>
      <c r="BG181" s="432"/>
    </row>
    <row r="182" spans="1:59" ht="15.75" thickBot="1">
      <c r="A182" s="474"/>
      <c r="B182" s="471"/>
      <c r="C182" s="475"/>
      <c r="D182" s="471"/>
      <c r="E182" s="471"/>
      <c r="F182" s="471"/>
      <c r="G182" s="236"/>
      <c r="H182" s="236"/>
      <c r="I182" s="236"/>
      <c r="J182" s="471"/>
      <c r="K182" s="473"/>
      <c r="L182" s="476"/>
      <c r="M182" s="473"/>
      <c r="N182" s="473"/>
      <c r="O182" s="247"/>
      <c r="P182" s="237"/>
      <c r="Q182" s="248"/>
      <c r="R182" s="232"/>
      <c r="S182" s="233" t="str">
        <f t="shared" si="245"/>
        <v>0</v>
      </c>
      <c r="T182" s="232"/>
      <c r="U182" s="233" t="str">
        <f t="shared" si="246"/>
        <v>0</v>
      </c>
      <c r="V182" s="232"/>
      <c r="W182" s="233" t="str">
        <f t="shared" si="247"/>
        <v>0</v>
      </c>
      <c r="X182" s="232"/>
      <c r="Y182" s="233" t="str">
        <f t="shared" si="248"/>
        <v>0</v>
      </c>
      <c r="Z182" s="232"/>
      <c r="AA182" s="233" t="str">
        <f t="shared" si="249"/>
        <v>0</v>
      </c>
      <c r="AB182" s="232"/>
      <c r="AC182" s="233" t="str">
        <f t="shared" si="250"/>
        <v>0</v>
      </c>
      <c r="AD182" s="232"/>
      <c r="AE182" s="233" t="str">
        <f t="shared" si="251"/>
        <v>0</v>
      </c>
      <c r="AF182" s="227" t="str">
        <f t="shared" si="252"/>
        <v/>
      </c>
      <c r="AG182" s="227" t="str">
        <f t="shared" si="253"/>
        <v/>
      </c>
      <c r="AH182" s="234"/>
      <c r="AI182" s="227" t="str">
        <f t="shared" si="254"/>
        <v/>
      </c>
      <c r="AJ182" s="227" t="str">
        <f>IFERROR(VLOOKUP((CONCATENATE(AG182,AI182)),Listados!$U$3:$V$11,2,FALSE),"")</f>
        <v/>
      </c>
      <c r="AK182" s="227" t="str">
        <f t="shared" si="255"/>
        <v/>
      </c>
      <c r="AL182" s="472"/>
      <c r="AM182" s="472"/>
      <c r="AN182" s="472"/>
      <c r="AO182" s="472"/>
      <c r="AP182" s="443"/>
      <c r="AQ182" s="443"/>
      <c r="AR182" s="473"/>
      <c r="AS182" s="473"/>
      <c r="AT182" s="473"/>
      <c r="AU182" s="473"/>
      <c r="AV182" s="235"/>
      <c r="AW182" s="235"/>
      <c r="AX182" s="238"/>
      <c r="AY182" s="238"/>
      <c r="AZ182" s="235"/>
      <c r="BA182" s="235"/>
      <c r="BB182" s="429"/>
      <c r="BC182" s="429"/>
      <c r="BD182" s="429"/>
      <c r="BE182" s="431"/>
      <c r="BF182" s="433"/>
      <c r="BG182" s="433"/>
    </row>
    <row r="183" spans="1:59">
      <c r="A183" s="474">
        <v>44</v>
      </c>
      <c r="B183" s="471"/>
      <c r="C183" s="475"/>
      <c r="D183" s="471"/>
      <c r="E183" s="470"/>
      <c r="F183" s="470"/>
      <c r="G183" s="236"/>
      <c r="H183" s="236"/>
      <c r="I183" s="236"/>
      <c r="J183" s="471"/>
      <c r="K183" s="473" t="e">
        <f>+VLOOKUP(J183,Listados!$K$8:$L$12,2,0)</f>
        <v>#N/A</v>
      </c>
      <c r="L183" s="476"/>
      <c r="M183" s="473" t="e">
        <f>+VLOOKUP(L183,Listados!$K$13:$L$17,2,0)</f>
        <v>#N/A</v>
      </c>
      <c r="N183" s="473" t="str">
        <f>IF(AND(J183&lt;&gt;"",L183&lt;&gt;""),VLOOKUP(J183&amp;L183,Listados!$M$3:$N$27,2,FALSE),"")</f>
        <v/>
      </c>
      <c r="O183" s="256"/>
      <c r="P183" s="230"/>
      <c r="Q183" s="250"/>
      <c r="R183" s="232"/>
      <c r="S183" s="233" t="str">
        <f t="shared" si="245"/>
        <v>0</v>
      </c>
      <c r="T183" s="232"/>
      <c r="U183" s="233" t="str">
        <f t="shared" si="246"/>
        <v>0</v>
      </c>
      <c r="V183" s="232"/>
      <c r="W183" s="233" t="str">
        <f t="shared" si="247"/>
        <v>0</v>
      </c>
      <c r="X183" s="232"/>
      <c r="Y183" s="233" t="str">
        <f t="shared" si="248"/>
        <v>0</v>
      </c>
      <c r="Z183" s="232"/>
      <c r="AA183" s="233" t="str">
        <f t="shared" si="249"/>
        <v>0</v>
      </c>
      <c r="AB183" s="232"/>
      <c r="AC183" s="233" t="str">
        <f t="shared" si="250"/>
        <v>0</v>
      </c>
      <c r="AD183" s="232"/>
      <c r="AE183" s="233" t="str">
        <f t="shared" si="251"/>
        <v>0</v>
      </c>
      <c r="AF183" s="227" t="str">
        <f t="shared" si="252"/>
        <v/>
      </c>
      <c r="AG183" s="227" t="str">
        <f t="shared" si="253"/>
        <v/>
      </c>
      <c r="AH183" s="234"/>
      <c r="AI183" s="227" t="str">
        <f t="shared" si="254"/>
        <v/>
      </c>
      <c r="AJ183" s="227" t="str">
        <f>IFERROR(VLOOKUP((CONCATENATE(AG183,AI183)),Listados!$U$3:$V$11,2,FALSE),"")</f>
        <v/>
      </c>
      <c r="AK183" s="227" t="str">
        <f t="shared" si="255"/>
        <v/>
      </c>
      <c r="AL183" s="472" t="e">
        <f t="shared" ref="AL183" si="310">AVERAGE(AK183:AK186)</f>
        <v>#DIV/0!</v>
      </c>
      <c r="AM183" s="472" t="e">
        <f t="shared" ref="AM183" si="311">IF(AL183&lt;=50,"Débil",IF(AL183&lt;=99,"Moderado",IF(AL183=100,"fuerte","")))</f>
        <v>#DIV/0!</v>
      </c>
      <c r="AN183" s="472" t="e">
        <f t="shared" ref="AN183" si="312">+IF(AND(Q183="Preventivo",AM183="Fuerte"),2,IF(AND(Q183="Preventivo",AM183="Moderado"),1,0))</f>
        <v>#DIV/0!</v>
      </c>
      <c r="AO183" s="472" t="e">
        <f t="shared" ref="AO183" si="313">+IF(AND(Q183="Detectivo",$AM183="Fuerte"),2,IF(AND(Q183="Detectivo",$AM183="Moderado"),1,IF(AND(Q183="Preventivo",$AM183="Fuerte"),1,0)))</f>
        <v>#DIV/0!</v>
      </c>
      <c r="AP183" s="442" t="e">
        <f t="shared" ref="AP183" si="314">+K183-AN183</f>
        <v>#N/A</v>
      </c>
      <c r="AQ183" s="442" t="e">
        <f t="shared" ref="AQ183" si="315">+M183-AO183</f>
        <v>#N/A</v>
      </c>
      <c r="AR183" s="473" t="e">
        <f>+VLOOKUP(MIN(AP183),Listados!$J$18:$K$24,2,TRUE)</f>
        <v>#N/A</v>
      </c>
      <c r="AS183" s="473" t="e">
        <f>+VLOOKUP(MIN(AQ183),Listados!$J$26:$K$32,2,TRUE)</f>
        <v>#N/A</v>
      </c>
      <c r="AT183" s="473" t="e">
        <f>IF(AND(AR183&lt;&gt;"",AS183&lt;&gt;""),VLOOKUP(AR183&amp;AS183,Listados!$M$3:$N$27,2,FALSE),"")</f>
        <v>#N/A</v>
      </c>
      <c r="AU183" s="473" t="e">
        <f>+VLOOKUP(AT183,Listados!$P$3:$Q$6,2,FALSE)</f>
        <v>#N/A</v>
      </c>
      <c r="AV183" s="235"/>
      <c r="AW183" s="235"/>
      <c r="AX183" s="238"/>
      <c r="AY183" s="262"/>
      <c r="AZ183" s="235"/>
      <c r="BA183" s="235"/>
      <c r="BB183" s="428"/>
      <c r="BC183" s="428"/>
      <c r="BD183" s="428"/>
      <c r="BE183" s="430"/>
      <c r="BF183" s="432"/>
      <c r="BG183" s="432"/>
    </row>
    <row r="184" spans="1:59">
      <c r="A184" s="474"/>
      <c r="B184" s="471"/>
      <c r="C184" s="475"/>
      <c r="D184" s="471"/>
      <c r="E184" s="471"/>
      <c r="F184" s="471"/>
      <c r="G184" s="236"/>
      <c r="H184" s="236"/>
      <c r="I184" s="236"/>
      <c r="J184" s="471"/>
      <c r="K184" s="473"/>
      <c r="L184" s="476"/>
      <c r="M184" s="473"/>
      <c r="N184" s="473"/>
      <c r="O184" s="256"/>
      <c r="P184" s="230"/>
      <c r="Q184" s="250"/>
      <c r="R184" s="232"/>
      <c r="S184" s="233" t="str">
        <f t="shared" si="245"/>
        <v>0</v>
      </c>
      <c r="T184" s="232"/>
      <c r="U184" s="233" t="str">
        <f t="shared" si="246"/>
        <v>0</v>
      </c>
      <c r="V184" s="232"/>
      <c r="W184" s="233" t="str">
        <f t="shared" si="247"/>
        <v>0</v>
      </c>
      <c r="X184" s="232"/>
      <c r="Y184" s="233" t="str">
        <f t="shared" si="248"/>
        <v>0</v>
      </c>
      <c r="Z184" s="232"/>
      <c r="AA184" s="233" t="str">
        <f t="shared" si="249"/>
        <v>0</v>
      </c>
      <c r="AB184" s="232"/>
      <c r="AC184" s="233" t="str">
        <f t="shared" si="250"/>
        <v>0</v>
      </c>
      <c r="AD184" s="232"/>
      <c r="AE184" s="233" t="str">
        <f t="shared" si="251"/>
        <v>0</v>
      </c>
      <c r="AF184" s="227" t="str">
        <f t="shared" si="252"/>
        <v/>
      </c>
      <c r="AG184" s="227" t="str">
        <f t="shared" si="253"/>
        <v/>
      </c>
      <c r="AH184" s="234"/>
      <c r="AI184" s="227" t="str">
        <f t="shared" si="254"/>
        <v/>
      </c>
      <c r="AJ184" s="227" t="str">
        <f>IFERROR(VLOOKUP((CONCATENATE(AG184,AI184)),Listados!$U$3:$V$11,2,FALSE),"")</f>
        <v/>
      </c>
      <c r="AK184" s="227" t="str">
        <f t="shared" si="255"/>
        <v/>
      </c>
      <c r="AL184" s="472"/>
      <c r="AM184" s="472"/>
      <c r="AN184" s="472"/>
      <c r="AO184" s="472"/>
      <c r="AP184" s="423"/>
      <c r="AQ184" s="423"/>
      <c r="AR184" s="473"/>
      <c r="AS184" s="473"/>
      <c r="AT184" s="473"/>
      <c r="AU184" s="473"/>
      <c r="AV184" s="235"/>
      <c r="AW184" s="235"/>
      <c r="AX184" s="235"/>
      <c r="AY184" s="235"/>
      <c r="AZ184" s="235"/>
      <c r="BA184" s="235"/>
      <c r="BB184" s="428"/>
      <c r="BC184" s="428"/>
      <c r="BD184" s="428"/>
      <c r="BE184" s="430"/>
      <c r="BF184" s="432"/>
      <c r="BG184" s="432"/>
    </row>
    <row r="185" spans="1:59">
      <c r="A185" s="474"/>
      <c r="B185" s="471"/>
      <c r="C185" s="475"/>
      <c r="D185" s="471"/>
      <c r="E185" s="471"/>
      <c r="F185" s="471"/>
      <c r="G185" s="236"/>
      <c r="H185" s="236"/>
      <c r="I185" s="236"/>
      <c r="J185" s="471"/>
      <c r="K185" s="473"/>
      <c r="L185" s="476"/>
      <c r="M185" s="473"/>
      <c r="N185" s="473"/>
      <c r="O185" s="247"/>
      <c r="P185" s="237"/>
      <c r="Q185" s="248"/>
      <c r="R185" s="232"/>
      <c r="S185" s="233" t="str">
        <f t="shared" si="245"/>
        <v>0</v>
      </c>
      <c r="T185" s="232"/>
      <c r="U185" s="233" t="str">
        <f t="shared" si="246"/>
        <v>0</v>
      </c>
      <c r="V185" s="232"/>
      <c r="W185" s="233" t="str">
        <f t="shared" si="247"/>
        <v>0</v>
      </c>
      <c r="X185" s="232"/>
      <c r="Y185" s="233" t="str">
        <f t="shared" si="248"/>
        <v>0</v>
      </c>
      <c r="Z185" s="232"/>
      <c r="AA185" s="233" t="str">
        <f t="shared" si="249"/>
        <v>0</v>
      </c>
      <c r="AB185" s="232"/>
      <c r="AC185" s="233" t="str">
        <f t="shared" si="250"/>
        <v>0</v>
      </c>
      <c r="AD185" s="232"/>
      <c r="AE185" s="233" t="str">
        <f t="shared" si="251"/>
        <v>0</v>
      </c>
      <c r="AF185" s="227" t="str">
        <f t="shared" si="252"/>
        <v/>
      </c>
      <c r="AG185" s="227" t="str">
        <f t="shared" si="253"/>
        <v/>
      </c>
      <c r="AH185" s="234"/>
      <c r="AI185" s="227" t="str">
        <f t="shared" si="254"/>
        <v/>
      </c>
      <c r="AJ185" s="227" t="str">
        <f>IFERROR(VLOOKUP((CONCATENATE(AG185,AI185)),Listados!$U$3:$V$11,2,FALSE),"")</f>
        <v/>
      </c>
      <c r="AK185" s="227" t="str">
        <f t="shared" si="255"/>
        <v/>
      </c>
      <c r="AL185" s="472"/>
      <c r="AM185" s="472"/>
      <c r="AN185" s="472"/>
      <c r="AO185" s="472"/>
      <c r="AP185" s="423"/>
      <c r="AQ185" s="423"/>
      <c r="AR185" s="473"/>
      <c r="AS185" s="473"/>
      <c r="AT185" s="473"/>
      <c r="AU185" s="473"/>
      <c r="AV185" s="235"/>
      <c r="AW185" s="235"/>
      <c r="AX185" s="238"/>
      <c r="AY185" s="238"/>
      <c r="AZ185" s="235"/>
      <c r="BA185" s="235"/>
      <c r="BB185" s="428"/>
      <c r="BC185" s="428"/>
      <c r="BD185" s="428"/>
      <c r="BE185" s="430"/>
      <c r="BF185" s="432"/>
      <c r="BG185" s="432"/>
    </row>
    <row r="186" spans="1:59" ht="15.75" thickBot="1">
      <c r="A186" s="474"/>
      <c r="B186" s="471"/>
      <c r="C186" s="475"/>
      <c r="D186" s="471"/>
      <c r="E186" s="471"/>
      <c r="F186" s="471"/>
      <c r="G186" s="236"/>
      <c r="H186" s="236"/>
      <c r="I186" s="236"/>
      <c r="J186" s="471"/>
      <c r="K186" s="473"/>
      <c r="L186" s="476"/>
      <c r="M186" s="473"/>
      <c r="N186" s="473"/>
      <c r="O186" s="247"/>
      <c r="P186" s="237"/>
      <c r="Q186" s="248"/>
      <c r="R186" s="232"/>
      <c r="S186" s="233" t="str">
        <f t="shared" si="245"/>
        <v>0</v>
      </c>
      <c r="T186" s="232"/>
      <c r="U186" s="233" t="str">
        <f t="shared" si="246"/>
        <v>0</v>
      </c>
      <c r="V186" s="232"/>
      <c r="W186" s="233" t="str">
        <f t="shared" si="247"/>
        <v>0</v>
      </c>
      <c r="X186" s="232"/>
      <c r="Y186" s="233" t="str">
        <f t="shared" si="248"/>
        <v>0</v>
      </c>
      <c r="Z186" s="232"/>
      <c r="AA186" s="233" t="str">
        <f t="shared" si="249"/>
        <v>0</v>
      </c>
      <c r="AB186" s="232"/>
      <c r="AC186" s="233" t="str">
        <f t="shared" si="250"/>
        <v>0</v>
      </c>
      <c r="AD186" s="232"/>
      <c r="AE186" s="233" t="str">
        <f t="shared" si="251"/>
        <v>0</v>
      </c>
      <c r="AF186" s="227" t="str">
        <f t="shared" si="252"/>
        <v/>
      </c>
      <c r="AG186" s="227" t="str">
        <f t="shared" si="253"/>
        <v/>
      </c>
      <c r="AH186" s="234"/>
      <c r="AI186" s="227" t="str">
        <f t="shared" si="254"/>
        <v/>
      </c>
      <c r="AJ186" s="227" t="str">
        <f>IFERROR(VLOOKUP((CONCATENATE(AG186,AI186)),Listados!$U$3:$V$11,2,FALSE),"")</f>
        <v/>
      </c>
      <c r="AK186" s="227" t="str">
        <f t="shared" si="255"/>
        <v/>
      </c>
      <c r="AL186" s="472"/>
      <c r="AM186" s="472"/>
      <c r="AN186" s="472"/>
      <c r="AO186" s="472"/>
      <c r="AP186" s="443"/>
      <c r="AQ186" s="443"/>
      <c r="AR186" s="473"/>
      <c r="AS186" s="473"/>
      <c r="AT186" s="473"/>
      <c r="AU186" s="473"/>
      <c r="AV186" s="235"/>
      <c r="AW186" s="235"/>
      <c r="AX186" s="238"/>
      <c r="AY186" s="238"/>
      <c r="AZ186" s="235"/>
      <c r="BA186" s="235"/>
      <c r="BB186" s="429"/>
      <c r="BC186" s="429"/>
      <c r="BD186" s="429"/>
      <c r="BE186" s="431"/>
      <c r="BF186" s="433"/>
      <c r="BG186" s="433"/>
    </row>
    <row r="187" spans="1:59">
      <c r="A187" s="474">
        <v>45</v>
      </c>
      <c r="B187" s="471"/>
      <c r="C187" s="475"/>
      <c r="D187" s="471"/>
      <c r="E187" s="470"/>
      <c r="F187" s="470"/>
      <c r="G187" s="236"/>
      <c r="H187" s="236"/>
      <c r="I187" s="236"/>
      <c r="J187" s="471"/>
      <c r="K187" s="473" t="e">
        <f>+VLOOKUP(J187,Listados!$K$8:$L$12,2,0)</f>
        <v>#N/A</v>
      </c>
      <c r="L187" s="476"/>
      <c r="M187" s="473" t="e">
        <f>+VLOOKUP(L187,Listados!$K$13:$L$17,2,0)</f>
        <v>#N/A</v>
      </c>
      <c r="N187" s="473" t="str">
        <f>IF(AND(J187&lt;&gt;"",L187&lt;&gt;""),VLOOKUP(J187&amp;L187,Listados!$M$3:$N$27,2,FALSE),"")</f>
        <v/>
      </c>
      <c r="O187" s="256"/>
      <c r="P187" s="230"/>
      <c r="Q187" s="250"/>
      <c r="R187" s="232"/>
      <c r="S187" s="233" t="str">
        <f t="shared" si="245"/>
        <v>0</v>
      </c>
      <c r="T187" s="232"/>
      <c r="U187" s="233" t="str">
        <f t="shared" si="246"/>
        <v>0</v>
      </c>
      <c r="V187" s="232"/>
      <c r="W187" s="233" t="str">
        <f t="shared" si="247"/>
        <v>0</v>
      </c>
      <c r="X187" s="232"/>
      <c r="Y187" s="233" t="str">
        <f t="shared" si="248"/>
        <v>0</v>
      </c>
      <c r="Z187" s="232"/>
      <c r="AA187" s="233" t="str">
        <f t="shared" si="249"/>
        <v>0</v>
      </c>
      <c r="AB187" s="232"/>
      <c r="AC187" s="233" t="str">
        <f t="shared" si="250"/>
        <v>0</v>
      </c>
      <c r="AD187" s="232"/>
      <c r="AE187" s="233" t="str">
        <f t="shared" si="251"/>
        <v>0</v>
      </c>
      <c r="AF187" s="227" t="str">
        <f t="shared" si="252"/>
        <v/>
      </c>
      <c r="AG187" s="227" t="str">
        <f t="shared" si="253"/>
        <v/>
      </c>
      <c r="AH187" s="234"/>
      <c r="AI187" s="227" t="str">
        <f t="shared" si="254"/>
        <v/>
      </c>
      <c r="AJ187" s="227" t="str">
        <f>IFERROR(VLOOKUP((CONCATENATE(AG187,AI187)),Listados!$U$3:$V$11,2,FALSE),"")</f>
        <v/>
      </c>
      <c r="AK187" s="227" t="str">
        <f t="shared" si="255"/>
        <v/>
      </c>
      <c r="AL187" s="472" t="e">
        <f t="shared" ref="AL187" si="316">AVERAGE(AK187:AK190)</f>
        <v>#DIV/0!</v>
      </c>
      <c r="AM187" s="472" t="e">
        <f t="shared" ref="AM187" si="317">IF(AL187&lt;=50,"Débil",IF(AL187&lt;=99,"Moderado",IF(AL187=100,"fuerte","")))</f>
        <v>#DIV/0!</v>
      </c>
      <c r="AN187" s="472" t="e">
        <f t="shared" ref="AN187" si="318">+IF(AND(Q187="Preventivo",AM187="Fuerte"),2,IF(AND(Q187="Preventivo",AM187="Moderado"),1,0))</f>
        <v>#DIV/0!</v>
      </c>
      <c r="AO187" s="472" t="e">
        <f t="shared" ref="AO187" si="319">+IF(AND(Q187="Detectivo",$AM187="Fuerte"),2,IF(AND(Q187="Detectivo",$AM187="Moderado"),1,IF(AND(Q187="Preventivo",$AM187="Fuerte"),1,0)))</f>
        <v>#DIV/0!</v>
      </c>
      <c r="AP187" s="442" t="e">
        <f t="shared" ref="AP187" si="320">+K187-AN187</f>
        <v>#N/A</v>
      </c>
      <c r="AQ187" s="442" t="e">
        <f t="shared" ref="AQ187" si="321">+M187-AO187</f>
        <v>#N/A</v>
      </c>
      <c r="AR187" s="473" t="e">
        <f>+VLOOKUP(MIN(AP187),Listados!$J$18:$K$24,2,TRUE)</f>
        <v>#N/A</v>
      </c>
      <c r="AS187" s="473" t="e">
        <f>+VLOOKUP(MIN(AQ187),Listados!$J$26:$K$32,2,TRUE)</f>
        <v>#N/A</v>
      </c>
      <c r="AT187" s="473" t="e">
        <f>IF(AND(AR187&lt;&gt;"",AS187&lt;&gt;""),VLOOKUP(AR187&amp;AS187,Listados!$M$3:$N$27,2,FALSE),"")</f>
        <v>#N/A</v>
      </c>
      <c r="AU187" s="473" t="e">
        <f>+VLOOKUP(AT187,Listados!$P$3:$Q$6,2,FALSE)</f>
        <v>#N/A</v>
      </c>
      <c r="AV187" s="235"/>
      <c r="AW187" s="235"/>
      <c r="AX187" s="238"/>
      <c r="AY187" s="262"/>
      <c r="AZ187" s="235"/>
      <c r="BA187" s="235"/>
      <c r="BB187" s="428"/>
      <c r="BC187" s="428"/>
      <c r="BD187" s="428"/>
      <c r="BE187" s="430"/>
      <c r="BF187" s="432"/>
      <c r="BG187" s="432"/>
    </row>
    <row r="188" spans="1:59">
      <c r="A188" s="474"/>
      <c r="B188" s="471"/>
      <c r="C188" s="475"/>
      <c r="D188" s="471"/>
      <c r="E188" s="471"/>
      <c r="F188" s="471"/>
      <c r="G188" s="236"/>
      <c r="H188" s="236"/>
      <c r="I188" s="236"/>
      <c r="J188" s="471"/>
      <c r="K188" s="473"/>
      <c r="L188" s="476"/>
      <c r="M188" s="473"/>
      <c r="N188" s="473"/>
      <c r="O188" s="256"/>
      <c r="P188" s="230"/>
      <c r="Q188" s="250"/>
      <c r="R188" s="232"/>
      <c r="S188" s="233" t="str">
        <f t="shared" si="245"/>
        <v>0</v>
      </c>
      <c r="T188" s="232"/>
      <c r="U188" s="233" t="str">
        <f t="shared" si="246"/>
        <v>0</v>
      </c>
      <c r="V188" s="232"/>
      <c r="W188" s="233" t="str">
        <f t="shared" si="247"/>
        <v>0</v>
      </c>
      <c r="X188" s="232"/>
      <c r="Y188" s="233" t="str">
        <f t="shared" si="248"/>
        <v>0</v>
      </c>
      <c r="Z188" s="232"/>
      <c r="AA188" s="233" t="str">
        <f t="shared" si="249"/>
        <v>0</v>
      </c>
      <c r="AB188" s="232"/>
      <c r="AC188" s="233" t="str">
        <f t="shared" si="250"/>
        <v>0</v>
      </c>
      <c r="AD188" s="232"/>
      <c r="AE188" s="233" t="str">
        <f t="shared" si="251"/>
        <v>0</v>
      </c>
      <c r="AF188" s="227" t="str">
        <f t="shared" si="252"/>
        <v/>
      </c>
      <c r="AG188" s="227" t="str">
        <f t="shared" si="253"/>
        <v/>
      </c>
      <c r="AH188" s="234"/>
      <c r="AI188" s="227" t="str">
        <f t="shared" si="254"/>
        <v/>
      </c>
      <c r="AJ188" s="227" t="str">
        <f>IFERROR(VLOOKUP((CONCATENATE(AG188,AI188)),Listados!$U$3:$V$11,2,FALSE),"")</f>
        <v/>
      </c>
      <c r="AK188" s="227" t="str">
        <f t="shared" si="255"/>
        <v/>
      </c>
      <c r="AL188" s="472"/>
      <c r="AM188" s="472"/>
      <c r="AN188" s="472"/>
      <c r="AO188" s="472"/>
      <c r="AP188" s="423"/>
      <c r="AQ188" s="423"/>
      <c r="AR188" s="473"/>
      <c r="AS188" s="473"/>
      <c r="AT188" s="473"/>
      <c r="AU188" s="473"/>
      <c r="AV188" s="235"/>
      <c r="AW188" s="235"/>
      <c r="AX188" s="235"/>
      <c r="AY188" s="235"/>
      <c r="AZ188" s="235"/>
      <c r="BA188" s="235"/>
      <c r="BB188" s="428"/>
      <c r="BC188" s="428"/>
      <c r="BD188" s="428"/>
      <c r="BE188" s="430"/>
      <c r="BF188" s="432"/>
      <c r="BG188" s="432"/>
    </row>
    <row r="189" spans="1:59">
      <c r="A189" s="474"/>
      <c r="B189" s="471"/>
      <c r="C189" s="475"/>
      <c r="D189" s="471"/>
      <c r="E189" s="471"/>
      <c r="F189" s="471"/>
      <c r="G189" s="236"/>
      <c r="H189" s="236"/>
      <c r="I189" s="236"/>
      <c r="J189" s="471"/>
      <c r="K189" s="473"/>
      <c r="L189" s="476"/>
      <c r="M189" s="473"/>
      <c r="N189" s="473"/>
      <c r="O189" s="247"/>
      <c r="P189" s="237"/>
      <c r="Q189" s="248"/>
      <c r="R189" s="232"/>
      <c r="S189" s="233" t="str">
        <f t="shared" si="245"/>
        <v>0</v>
      </c>
      <c r="T189" s="232"/>
      <c r="U189" s="233" t="str">
        <f t="shared" si="246"/>
        <v>0</v>
      </c>
      <c r="V189" s="232"/>
      <c r="W189" s="233" t="str">
        <f t="shared" si="247"/>
        <v>0</v>
      </c>
      <c r="X189" s="232"/>
      <c r="Y189" s="233" t="str">
        <f t="shared" si="248"/>
        <v>0</v>
      </c>
      <c r="Z189" s="232"/>
      <c r="AA189" s="233" t="str">
        <f t="shared" si="249"/>
        <v>0</v>
      </c>
      <c r="AB189" s="232"/>
      <c r="AC189" s="233" t="str">
        <f t="shared" si="250"/>
        <v>0</v>
      </c>
      <c r="AD189" s="232"/>
      <c r="AE189" s="233" t="str">
        <f t="shared" si="251"/>
        <v>0</v>
      </c>
      <c r="AF189" s="227" t="str">
        <f t="shared" si="252"/>
        <v/>
      </c>
      <c r="AG189" s="227" t="str">
        <f t="shared" si="253"/>
        <v/>
      </c>
      <c r="AH189" s="234"/>
      <c r="AI189" s="227" t="str">
        <f t="shared" si="254"/>
        <v/>
      </c>
      <c r="AJ189" s="227" t="str">
        <f>IFERROR(VLOOKUP((CONCATENATE(AG189,AI189)),Listados!$U$3:$V$11,2,FALSE),"")</f>
        <v/>
      </c>
      <c r="AK189" s="227" t="str">
        <f t="shared" si="255"/>
        <v/>
      </c>
      <c r="AL189" s="472"/>
      <c r="AM189" s="472"/>
      <c r="AN189" s="472"/>
      <c r="AO189" s="472"/>
      <c r="AP189" s="423"/>
      <c r="AQ189" s="423"/>
      <c r="AR189" s="473"/>
      <c r="AS189" s="473"/>
      <c r="AT189" s="473"/>
      <c r="AU189" s="473"/>
      <c r="AV189" s="235"/>
      <c r="AW189" s="235"/>
      <c r="AX189" s="238"/>
      <c r="AY189" s="238"/>
      <c r="AZ189" s="235"/>
      <c r="BA189" s="235"/>
      <c r="BB189" s="428"/>
      <c r="BC189" s="428"/>
      <c r="BD189" s="428"/>
      <c r="BE189" s="430"/>
      <c r="BF189" s="432"/>
      <c r="BG189" s="432"/>
    </row>
    <row r="190" spans="1:59" ht="15.75" thickBot="1">
      <c r="A190" s="474"/>
      <c r="B190" s="471"/>
      <c r="C190" s="475"/>
      <c r="D190" s="471"/>
      <c r="E190" s="471"/>
      <c r="F190" s="471"/>
      <c r="G190" s="236"/>
      <c r="H190" s="236"/>
      <c r="I190" s="236"/>
      <c r="J190" s="471"/>
      <c r="K190" s="473"/>
      <c r="L190" s="476"/>
      <c r="M190" s="473"/>
      <c r="N190" s="473"/>
      <c r="O190" s="247"/>
      <c r="P190" s="237"/>
      <c r="Q190" s="248"/>
      <c r="R190" s="232"/>
      <c r="S190" s="233" t="str">
        <f t="shared" si="245"/>
        <v>0</v>
      </c>
      <c r="T190" s="232"/>
      <c r="U190" s="233" t="str">
        <f t="shared" si="246"/>
        <v>0</v>
      </c>
      <c r="V190" s="232"/>
      <c r="W190" s="233" t="str">
        <f t="shared" si="247"/>
        <v>0</v>
      </c>
      <c r="X190" s="232"/>
      <c r="Y190" s="233" t="str">
        <f t="shared" si="248"/>
        <v>0</v>
      </c>
      <c r="Z190" s="232"/>
      <c r="AA190" s="233" t="str">
        <f t="shared" si="249"/>
        <v>0</v>
      </c>
      <c r="AB190" s="232"/>
      <c r="AC190" s="233" t="str">
        <f t="shared" si="250"/>
        <v>0</v>
      </c>
      <c r="AD190" s="232"/>
      <c r="AE190" s="233" t="str">
        <f t="shared" si="251"/>
        <v>0</v>
      </c>
      <c r="AF190" s="227" t="str">
        <f t="shared" si="252"/>
        <v/>
      </c>
      <c r="AG190" s="227" t="str">
        <f t="shared" si="253"/>
        <v/>
      </c>
      <c r="AH190" s="234"/>
      <c r="AI190" s="227" t="str">
        <f t="shared" si="254"/>
        <v/>
      </c>
      <c r="AJ190" s="227" t="str">
        <f>IFERROR(VLOOKUP((CONCATENATE(AG190,AI190)),Listados!$U$3:$V$11,2,FALSE),"")</f>
        <v/>
      </c>
      <c r="AK190" s="227" t="str">
        <f t="shared" si="255"/>
        <v/>
      </c>
      <c r="AL190" s="472"/>
      <c r="AM190" s="472"/>
      <c r="AN190" s="472"/>
      <c r="AO190" s="472"/>
      <c r="AP190" s="443"/>
      <c r="AQ190" s="443"/>
      <c r="AR190" s="473"/>
      <c r="AS190" s="473"/>
      <c r="AT190" s="473"/>
      <c r="AU190" s="473"/>
      <c r="AV190" s="235"/>
      <c r="AW190" s="235"/>
      <c r="AX190" s="238"/>
      <c r="AY190" s="238"/>
      <c r="AZ190" s="235"/>
      <c r="BA190" s="235"/>
      <c r="BB190" s="429"/>
      <c r="BC190" s="429"/>
      <c r="BD190" s="429"/>
      <c r="BE190" s="431"/>
      <c r="BF190" s="433"/>
      <c r="BG190" s="433"/>
    </row>
    <row r="191" spans="1:59">
      <c r="A191" s="474">
        <v>46</v>
      </c>
      <c r="B191" s="471"/>
      <c r="C191" s="475"/>
      <c r="D191" s="471"/>
      <c r="E191" s="470"/>
      <c r="F191" s="470"/>
      <c r="G191" s="236"/>
      <c r="H191" s="236"/>
      <c r="I191" s="236"/>
      <c r="J191" s="471"/>
      <c r="K191" s="473" t="e">
        <f>+VLOOKUP(J191,Listados!$K$8:$L$12,2,0)</f>
        <v>#N/A</v>
      </c>
      <c r="L191" s="476"/>
      <c r="M191" s="473" t="e">
        <f>+VLOOKUP(L191,Listados!$K$13:$L$17,2,0)</f>
        <v>#N/A</v>
      </c>
      <c r="N191" s="473" t="str">
        <f>IF(AND(J191&lt;&gt;"",L191&lt;&gt;""),VLOOKUP(J191&amp;L191,Listados!$M$3:$N$27,2,FALSE),"")</f>
        <v/>
      </c>
      <c r="O191" s="256"/>
      <c r="P191" s="230"/>
      <c r="Q191" s="250"/>
      <c r="R191" s="232"/>
      <c r="S191" s="233" t="str">
        <f t="shared" si="245"/>
        <v>0</v>
      </c>
      <c r="T191" s="232"/>
      <c r="U191" s="233" t="str">
        <f t="shared" si="246"/>
        <v>0</v>
      </c>
      <c r="V191" s="232"/>
      <c r="W191" s="233" t="str">
        <f t="shared" si="247"/>
        <v>0</v>
      </c>
      <c r="X191" s="232"/>
      <c r="Y191" s="233" t="str">
        <f t="shared" si="248"/>
        <v>0</v>
      </c>
      <c r="Z191" s="232"/>
      <c r="AA191" s="233" t="str">
        <f t="shared" si="249"/>
        <v>0</v>
      </c>
      <c r="AB191" s="232"/>
      <c r="AC191" s="233" t="str">
        <f t="shared" si="250"/>
        <v>0</v>
      </c>
      <c r="AD191" s="232"/>
      <c r="AE191" s="233" t="str">
        <f t="shared" si="251"/>
        <v>0</v>
      </c>
      <c r="AF191" s="227" t="str">
        <f t="shared" si="252"/>
        <v/>
      </c>
      <c r="AG191" s="227" t="str">
        <f t="shared" si="253"/>
        <v/>
      </c>
      <c r="AH191" s="234"/>
      <c r="AI191" s="227" t="str">
        <f t="shared" si="254"/>
        <v/>
      </c>
      <c r="AJ191" s="227" t="str">
        <f>IFERROR(VLOOKUP((CONCATENATE(AG191,AI191)),Listados!$U$3:$V$11,2,FALSE),"")</f>
        <v/>
      </c>
      <c r="AK191" s="227" t="str">
        <f t="shared" si="255"/>
        <v/>
      </c>
      <c r="AL191" s="472" t="e">
        <f t="shared" ref="AL191" si="322">AVERAGE(AK191:AK194)</f>
        <v>#DIV/0!</v>
      </c>
      <c r="AM191" s="472" t="e">
        <f t="shared" ref="AM191" si="323">IF(AL191&lt;=50,"Débil",IF(AL191&lt;=99,"Moderado",IF(AL191=100,"fuerte","")))</f>
        <v>#DIV/0!</v>
      </c>
      <c r="AN191" s="472" t="e">
        <f t="shared" ref="AN191" si="324">+IF(AND(Q191="Preventivo",AM191="Fuerte"),2,IF(AND(Q191="Preventivo",AM191="Moderado"),1,0))</f>
        <v>#DIV/0!</v>
      </c>
      <c r="AO191" s="472" t="e">
        <f t="shared" ref="AO191" si="325">+IF(AND(Q191="Detectivo",$AM191="Fuerte"),2,IF(AND(Q191="Detectivo",$AM191="Moderado"),1,IF(AND(Q191="Preventivo",$AM191="Fuerte"),1,0)))</f>
        <v>#DIV/0!</v>
      </c>
      <c r="AP191" s="442" t="e">
        <f t="shared" ref="AP191" si="326">+K191-AN191</f>
        <v>#N/A</v>
      </c>
      <c r="AQ191" s="442" t="e">
        <f t="shared" ref="AQ191" si="327">+M191-AO191</f>
        <v>#N/A</v>
      </c>
      <c r="AR191" s="473" t="e">
        <f>+VLOOKUP(MIN(AP191),Listados!$J$18:$K$24,2,TRUE)</f>
        <v>#N/A</v>
      </c>
      <c r="AS191" s="473" t="e">
        <f>+VLOOKUP(MIN(AQ191),Listados!$J$26:$K$32,2,TRUE)</f>
        <v>#N/A</v>
      </c>
      <c r="AT191" s="473" t="e">
        <f>IF(AND(AR191&lt;&gt;"",AS191&lt;&gt;""),VLOOKUP(AR191&amp;AS191,Listados!$M$3:$N$27,2,FALSE),"")</f>
        <v>#N/A</v>
      </c>
      <c r="AU191" s="473" t="e">
        <f>+VLOOKUP(AT191,Listados!$P$3:$Q$6,2,FALSE)</f>
        <v>#N/A</v>
      </c>
      <c r="AV191" s="235"/>
      <c r="AW191" s="235"/>
      <c r="AX191" s="238"/>
      <c r="AY191" s="262"/>
      <c r="AZ191" s="235"/>
      <c r="BA191" s="235"/>
      <c r="BB191" s="428"/>
      <c r="BC191" s="428"/>
      <c r="BD191" s="428"/>
      <c r="BE191" s="430"/>
      <c r="BF191" s="432"/>
      <c r="BG191" s="432"/>
    </row>
    <row r="192" spans="1:59">
      <c r="A192" s="474"/>
      <c r="B192" s="471"/>
      <c r="C192" s="475"/>
      <c r="D192" s="471"/>
      <c r="E192" s="471"/>
      <c r="F192" s="471"/>
      <c r="G192" s="236"/>
      <c r="H192" s="236"/>
      <c r="I192" s="236"/>
      <c r="J192" s="471"/>
      <c r="K192" s="473"/>
      <c r="L192" s="476"/>
      <c r="M192" s="473"/>
      <c r="N192" s="473"/>
      <c r="O192" s="256"/>
      <c r="P192" s="230"/>
      <c r="Q192" s="250"/>
      <c r="R192" s="232"/>
      <c r="S192" s="233" t="str">
        <f t="shared" si="245"/>
        <v>0</v>
      </c>
      <c r="T192" s="232"/>
      <c r="U192" s="233" t="str">
        <f t="shared" si="246"/>
        <v>0</v>
      </c>
      <c r="V192" s="232"/>
      <c r="W192" s="233" t="str">
        <f t="shared" si="247"/>
        <v>0</v>
      </c>
      <c r="X192" s="232"/>
      <c r="Y192" s="233" t="str">
        <f t="shared" si="248"/>
        <v>0</v>
      </c>
      <c r="Z192" s="232"/>
      <c r="AA192" s="233" t="str">
        <f t="shared" si="249"/>
        <v>0</v>
      </c>
      <c r="AB192" s="232"/>
      <c r="AC192" s="233" t="str">
        <f t="shared" si="250"/>
        <v>0</v>
      </c>
      <c r="AD192" s="232"/>
      <c r="AE192" s="233" t="str">
        <f t="shared" si="251"/>
        <v>0</v>
      </c>
      <c r="AF192" s="227" t="str">
        <f t="shared" si="252"/>
        <v/>
      </c>
      <c r="AG192" s="227" t="str">
        <f t="shared" si="253"/>
        <v/>
      </c>
      <c r="AH192" s="234"/>
      <c r="AI192" s="227" t="str">
        <f t="shared" si="254"/>
        <v/>
      </c>
      <c r="AJ192" s="227" t="str">
        <f>IFERROR(VLOOKUP((CONCATENATE(AG192,AI192)),Listados!$U$3:$V$11,2,FALSE),"")</f>
        <v/>
      </c>
      <c r="AK192" s="227" t="str">
        <f t="shared" si="255"/>
        <v/>
      </c>
      <c r="AL192" s="472"/>
      <c r="AM192" s="472"/>
      <c r="AN192" s="472"/>
      <c r="AO192" s="472"/>
      <c r="AP192" s="423"/>
      <c r="AQ192" s="423"/>
      <c r="AR192" s="473"/>
      <c r="AS192" s="473"/>
      <c r="AT192" s="473"/>
      <c r="AU192" s="473"/>
      <c r="AV192" s="235"/>
      <c r="AW192" s="235"/>
      <c r="AX192" s="235"/>
      <c r="AY192" s="235"/>
      <c r="AZ192" s="235"/>
      <c r="BA192" s="235"/>
      <c r="BB192" s="428"/>
      <c r="BC192" s="428"/>
      <c r="BD192" s="428"/>
      <c r="BE192" s="430"/>
      <c r="BF192" s="432"/>
      <c r="BG192" s="432"/>
    </row>
    <row r="193" spans="1:59">
      <c r="A193" s="474"/>
      <c r="B193" s="471"/>
      <c r="C193" s="475"/>
      <c r="D193" s="471"/>
      <c r="E193" s="471"/>
      <c r="F193" s="471"/>
      <c r="G193" s="236"/>
      <c r="H193" s="236"/>
      <c r="I193" s="236"/>
      <c r="J193" s="471"/>
      <c r="K193" s="473"/>
      <c r="L193" s="476"/>
      <c r="M193" s="473"/>
      <c r="N193" s="473"/>
      <c r="O193" s="247"/>
      <c r="P193" s="237"/>
      <c r="Q193" s="248"/>
      <c r="R193" s="232"/>
      <c r="S193" s="233" t="str">
        <f t="shared" si="245"/>
        <v>0</v>
      </c>
      <c r="T193" s="232"/>
      <c r="U193" s="233" t="str">
        <f t="shared" si="246"/>
        <v>0</v>
      </c>
      <c r="V193" s="232"/>
      <c r="W193" s="233" t="str">
        <f t="shared" si="247"/>
        <v>0</v>
      </c>
      <c r="X193" s="232"/>
      <c r="Y193" s="233" t="str">
        <f t="shared" si="248"/>
        <v>0</v>
      </c>
      <c r="Z193" s="232"/>
      <c r="AA193" s="233" t="str">
        <f t="shared" si="249"/>
        <v>0</v>
      </c>
      <c r="AB193" s="232"/>
      <c r="AC193" s="233" t="str">
        <f t="shared" si="250"/>
        <v>0</v>
      </c>
      <c r="AD193" s="232"/>
      <c r="AE193" s="233" t="str">
        <f t="shared" si="251"/>
        <v>0</v>
      </c>
      <c r="AF193" s="227" t="str">
        <f t="shared" si="252"/>
        <v/>
      </c>
      <c r="AG193" s="227" t="str">
        <f t="shared" si="253"/>
        <v/>
      </c>
      <c r="AH193" s="234"/>
      <c r="AI193" s="227" t="str">
        <f t="shared" si="254"/>
        <v/>
      </c>
      <c r="AJ193" s="227" t="str">
        <f>IFERROR(VLOOKUP((CONCATENATE(AG193,AI193)),Listados!$U$3:$V$11,2,FALSE),"")</f>
        <v/>
      </c>
      <c r="AK193" s="227" t="str">
        <f t="shared" si="255"/>
        <v/>
      </c>
      <c r="AL193" s="472"/>
      <c r="AM193" s="472"/>
      <c r="AN193" s="472"/>
      <c r="AO193" s="472"/>
      <c r="AP193" s="423"/>
      <c r="AQ193" s="423"/>
      <c r="AR193" s="473"/>
      <c r="AS193" s="473"/>
      <c r="AT193" s="473"/>
      <c r="AU193" s="473"/>
      <c r="AV193" s="235"/>
      <c r="AW193" s="235"/>
      <c r="AX193" s="238"/>
      <c r="AY193" s="238"/>
      <c r="AZ193" s="235"/>
      <c r="BA193" s="235"/>
      <c r="BB193" s="428"/>
      <c r="BC193" s="428"/>
      <c r="BD193" s="428"/>
      <c r="BE193" s="430"/>
      <c r="BF193" s="432"/>
      <c r="BG193" s="432"/>
    </row>
    <row r="194" spans="1:59" ht="15.75" thickBot="1">
      <c r="A194" s="474"/>
      <c r="B194" s="471"/>
      <c r="C194" s="475"/>
      <c r="D194" s="471"/>
      <c r="E194" s="471"/>
      <c r="F194" s="471"/>
      <c r="G194" s="236"/>
      <c r="H194" s="236"/>
      <c r="I194" s="236"/>
      <c r="J194" s="471"/>
      <c r="K194" s="473"/>
      <c r="L194" s="476"/>
      <c r="M194" s="473"/>
      <c r="N194" s="473"/>
      <c r="O194" s="247"/>
      <c r="P194" s="237"/>
      <c r="Q194" s="248"/>
      <c r="R194" s="232"/>
      <c r="S194" s="233" t="str">
        <f t="shared" si="245"/>
        <v>0</v>
      </c>
      <c r="T194" s="232"/>
      <c r="U194" s="233" t="str">
        <f t="shared" si="246"/>
        <v>0</v>
      </c>
      <c r="V194" s="232"/>
      <c r="W194" s="233" t="str">
        <f t="shared" si="247"/>
        <v>0</v>
      </c>
      <c r="X194" s="232"/>
      <c r="Y194" s="233" t="str">
        <f t="shared" si="248"/>
        <v>0</v>
      </c>
      <c r="Z194" s="232"/>
      <c r="AA194" s="233" t="str">
        <f t="shared" si="249"/>
        <v>0</v>
      </c>
      <c r="AB194" s="232"/>
      <c r="AC194" s="233" t="str">
        <f t="shared" si="250"/>
        <v>0</v>
      </c>
      <c r="AD194" s="232"/>
      <c r="AE194" s="233" t="str">
        <f t="shared" si="251"/>
        <v>0</v>
      </c>
      <c r="AF194" s="227" t="str">
        <f t="shared" si="252"/>
        <v/>
      </c>
      <c r="AG194" s="227" t="str">
        <f t="shared" si="253"/>
        <v/>
      </c>
      <c r="AH194" s="234"/>
      <c r="AI194" s="227" t="str">
        <f t="shared" si="254"/>
        <v/>
      </c>
      <c r="AJ194" s="227" t="str">
        <f>IFERROR(VLOOKUP((CONCATENATE(AG194,AI194)),Listados!$U$3:$V$11,2,FALSE),"")</f>
        <v/>
      </c>
      <c r="AK194" s="227" t="str">
        <f t="shared" si="255"/>
        <v/>
      </c>
      <c r="AL194" s="472"/>
      <c r="AM194" s="472"/>
      <c r="AN194" s="472"/>
      <c r="AO194" s="472"/>
      <c r="AP194" s="443"/>
      <c r="AQ194" s="443"/>
      <c r="AR194" s="473"/>
      <c r="AS194" s="473"/>
      <c r="AT194" s="473"/>
      <c r="AU194" s="473"/>
      <c r="AV194" s="235"/>
      <c r="AW194" s="235"/>
      <c r="AX194" s="238"/>
      <c r="AY194" s="238"/>
      <c r="AZ194" s="235"/>
      <c r="BA194" s="235"/>
      <c r="BB194" s="429"/>
      <c r="BC194" s="429"/>
      <c r="BD194" s="429"/>
      <c r="BE194" s="431"/>
      <c r="BF194" s="433"/>
      <c r="BG194" s="433"/>
    </row>
    <row r="195" spans="1:59">
      <c r="A195" s="474">
        <v>47</v>
      </c>
      <c r="B195" s="471"/>
      <c r="C195" s="475"/>
      <c r="D195" s="471"/>
      <c r="E195" s="470"/>
      <c r="F195" s="470"/>
      <c r="G195" s="236"/>
      <c r="H195" s="236"/>
      <c r="I195" s="236"/>
      <c r="J195" s="471"/>
      <c r="K195" s="473" t="e">
        <f>+VLOOKUP(J195,Listados!$K$8:$L$12,2,0)</f>
        <v>#N/A</v>
      </c>
      <c r="L195" s="476"/>
      <c r="M195" s="473" t="e">
        <f>+VLOOKUP(L195,Listados!$K$13:$L$17,2,0)</f>
        <v>#N/A</v>
      </c>
      <c r="N195" s="473" t="str">
        <f>IF(AND(J195&lt;&gt;"",L195&lt;&gt;""),VLOOKUP(J195&amp;L195,Listados!$M$3:$N$27,2,FALSE),"")</f>
        <v/>
      </c>
      <c r="O195" s="256"/>
      <c r="P195" s="230"/>
      <c r="Q195" s="250"/>
      <c r="R195" s="232"/>
      <c r="S195" s="233" t="str">
        <f t="shared" si="245"/>
        <v>0</v>
      </c>
      <c r="T195" s="232"/>
      <c r="U195" s="233" t="str">
        <f t="shared" si="246"/>
        <v>0</v>
      </c>
      <c r="V195" s="232"/>
      <c r="W195" s="233" t="str">
        <f t="shared" si="247"/>
        <v>0</v>
      </c>
      <c r="X195" s="232"/>
      <c r="Y195" s="233" t="str">
        <f t="shared" si="248"/>
        <v>0</v>
      </c>
      <c r="Z195" s="232"/>
      <c r="AA195" s="233" t="str">
        <f t="shared" si="249"/>
        <v>0</v>
      </c>
      <c r="AB195" s="232"/>
      <c r="AC195" s="233" t="str">
        <f t="shared" si="250"/>
        <v>0</v>
      </c>
      <c r="AD195" s="232"/>
      <c r="AE195" s="233" t="str">
        <f t="shared" si="251"/>
        <v>0</v>
      </c>
      <c r="AF195" s="227" t="str">
        <f t="shared" si="252"/>
        <v/>
      </c>
      <c r="AG195" s="227" t="str">
        <f t="shared" si="253"/>
        <v/>
      </c>
      <c r="AH195" s="234"/>
      <c r="AI195" s="227" t="str">
        <f t="shared" si="254"/>
        <v/>
      </c>
      <c r="AJ195" s="227" t="str">
        <f>IFERROR(VLOOKUP((CONCATENATE(AG195,AI195)),Listados!$U$3:$V$11,2,FALSE),"")</f>
        <v/>
      </c>
      <c r="AK195" s="227" t="str">
        <f t="shared" si="255"/>
        <v/>
      </c>
      <c r="AL195" s="472" t="e">
        <f t="shared" ref="AL195" si="328">AVERAGE(AK195:AK198)</f>
        <v>#DIV/0!</v>
      </c>
      <c r="AM195" s="472" t="e">
        <f t="shared" ref="AM195" si="329">IF(AL195&lt;=50,"Débil",IF(AL195&lt;=99,"Moderado",IF(AL195=100,"fuerte","")))</f>
        <v>#DIV/0!</v>
      </c>
      <c r="AN195" s="472" t="e">
        <f t="shared" ref="AN195" si="330">+IF(AND(Q195="Preventivo",AM195="Fuerte"),2,IF(AND(Q195="Preventivo",AM195="Moderado"),1,0))</f>
        <v>#DIV/0!</v>
      </c>
      <c r="AO195" s="472" t="e">
        <f t="shared" ref="AO195" si="331">+IF(AND(Q195="Detectivo",$AM195="Fuerte"),2,IF(AND(Q195="Detectivo",$AM195="Moderado"),1,IF(AND(Q195="Preventivo",$AM195="Fuerte"),1,0)))</f>
        <v>#DIV/0!</v>
      </c>
      <c r="AP195" s="442" t="e">
        <f t="shared" ref="AP195" si="332">+K195-AN195</f>
        <v>#N/A</v>
      </c>
      <c r="AQ195" s="442" t="e">
        <f t="shared" ref="AQ195" si="333">+M195-AO195</f>
        <v>#N/A</v>
      </c>
      <c r="AR195" s="473" t="e">
        <f>+VLOOKUP(MIN(AP195),Listados!$J$18:$K$24,2,TRUE)</f>
        <v>#N/A</v>
      </c>
      <c r="AS195" s="473" t="e">
        <f>+VLOOKUP(MIN(AQ195),Listados!$J$26:$K$32,2,TRUE)</f>
        <v>#N/A</v>
      </c>
      <c r="AT195" s="473" t="e">
        <f>IF(AND(AR195&lt;&gt;"",AS195&lt;&gt;""),VLOOKUP(AR195&amp;AS195,Listados!$M$3:$N$27,2,FALSE),"")</f>
        <v>#N/A</v>
      </c>
      <c r="AU195" s="473" t="e">
        <f>+VLOOKUP(AT195,Listados!$P$3:$Q$6,2,FALSE)</f>
        <v>#N/A</v>
      </c>
      <c r="AV195" s="235"/>
      <c r="AW195" s="235"/>
      <c r="AX195" s="238"/>
      <c r="AY195" s="262"/>
      <c r="AZ195" s="235"/>
      <c r="BA195" s="235"/>
      <c r="BB195" s="428"/>
      <c r="BC195" s="428"/>
      <c r="BD195" s="428"/>
      <c r="BE195" s="430"/>
      <c r="BF195" s="432"/>
      <c r="BG195" s="432"/>
    </row>
    <row r="196" spans="1:59">
      <c r="A196" s="474"/>
      <c r="B196" s="471"/>
      <c r="C196" s="475"/>
      <c r="D196" s="471"/>
      <c r="E196" s="471"/>
      <c r="F196" s="471"/>
      <c r="G196" s="236"/>
      <c r="H196" s="236"/>
      <c r="I196" s="236"/>
      <c r="J196" s="471"/>
      <c r="K196" s="473"/>
      <c r="L196" s="476"/>
      <c r="M196" s="473"/>
      <c r="N196" s="473"/>
      <c r="O196" s="256"/>
      <c r="P196" s="230"/>
      <c r="Q196" s="250"/>
      <c r="R196" s="232"/>
      <c r="S196" s="233" t="str">
        <f t="shared" si="245"/>
        <v>0</v>
      </c>
      <c r="T196" s="232"/>
      <c r="U196" s="233" t="str">
        <f t="shared" si="246"/>
        <v>0</v>
      </c>
      <c r="V196" s="232"/>
      <c r="W196" s="233" t="str">
        <f t="shared" si="247"/>
        <v>0</v>
      </c>
      <c r="X196" s="232"/>
      <c r="Y196" s="233" t="str">
        <f t="shared" si="248"/>
        <v>0</v>
      </c>
      <c r="Z196" s="232"/>
      <c r="AA196" s="233" t="str">
        <f t="shared" si="249"/>
        <v>0</v>
      </c>
      <c r="AB196" s="232"/>
      <c r="AC196" s="233" t="str">
        <f t="shared" si="250"/>
        <v>0</v>
      </c>
      <c r="AD196" s="232"/>
      <c r="AE196" s="233" t="str">
        <f t="shared" si="251"/>
        <v>0</v>
      </c>
      <c r="AF196" s="227" t="str">
        <f t="shared" si="252"/>
        <v/>
      </c>
      <c r="AG196" s="227" t="str">
        <f t="shared" si="253"/>
        <v/>
      </c>
      <c r="AH196" s="234"/>
      <c r="AI196" s="227" t="str">
        <f t="shared" si="254"/>
        <v/>
      </c>
      <c r="AJ196" s="227" t="str">
        <f>IFERROR(VLOOKUP((CONCATENATE(AG196,AI196)),Listados!$U$3:$V$11,2,FALSE),"")</f>
        <v/>
      </c>
      <c r="AK196" s="227" t="str">
        <f t="shared" si="255"/>
        <v/>
      </c>
      <c r="AL196" s="472"/>
      <c r="AM196" s="472"/>
      <c r="AN196" s="472"/>
      <c r="AO196" s="472"/>
      <c r="AP196" s="423"/>
      <c r="AQ196" s="423"/>
      <c r="AR196" s="473"/>
      <c r="AS196" s="473"/>
      <c r="AT196" s="473"/>
      <c r="AU196" s="473"/>
      <c r="AV196" s="235"/>
      <c r="AW196" s="235"/>
      <c r="AX196" s="235"/>
      <c r="AY196" s="235"/>
      <c r="AZ196" s="235"/>
      <c r="BA196" s="235"/>
      <c r="BB196" s="428"/>
      <c r="BC196" s="428"/>
      <c r="BD196" s="428"/>
      <c r="BE196" s="430"/>
      <c r="BF196" s="432"/>
      <c r="BG196" s="432"/>
    </row>
    <row r="197" spans="1:59">
      <c r="A197" s="474"/>
      <c r="B197" s="471"/>
      <c r="C197" s="475"/>
      <c r="D197" s="471"/>
      <c r="E197" s="471"/>
      <c r="F197" s="471"/>
      <c r="G197" s="236"/>
      <c r="H197" s="236"/>
      <c r="I197" s="236"/>
      <c r="J197" s="471"/>
      <c r="K197" s="473"/>
      <c r="L197" s="476"/>
      <c r="M197" s="473"/>
      <c r="N197" s="473"/>
      <c r="O197" s="247"/>
      <c r="P197" s="237"/>
      <c r="Q197" s="248"/>
      <c r="R197" s="232"/>
      <c r="S197" s="233" t="str">
        <f t="shared" si="245"/>
        <v>0</v>
      </c>
      <c r="T197" s="232"/>
      <c r="U197" s="233" t="str">
        <f t="shared" si="246"/>
        <v>0</v>
      </c>
      <c r="V197" s="232"/>
      <c r="W197" s="233" t="str">
        <f t="shared" si="247"/>
        <v>0</v>
      </c>
      <c r="X197" s="232"/>
      <c r="Y197" s="233" t="str">
        <f t="shared" si="248"/>
        <v>0</v>
      </c>
      <c r="Z197" s="232"/>
      <c r="AA197" s="233" t="str">
        <f t="shared" si="249"/>
        <v>0</v>
      </c>
      <c r="AB197" s="232"/>
      <c r="AC197" s="233" t="str">
        <f t="shared" si="250"/>
        <v>0</v>
      </c>
      <c r="AD197" s="232"/>
      <c r="AE197" s="233" t="str">
        <f t="shared" si="251"/>
        <v>0</v>
      </c>
      <c r="AF197" s="227" t="str">
        <f t="shared" si="252"/>
        <v/>
      </c>
      <c r="AG197" s="227" t="str">
        <f t="shared" si="253"/>
        <v/>
      </c>
      <c r="AH197" s="234"/>
      <c r="AI197" s="227" t="str">
        <f t="shared" si="254"/>
        <v/>
      </c>
      <c r="AJ197" s="227" t="str">
        <f>IFERROR(VLOOKUP((CONCATENATE(AG197,AI197)),Listados!$U$3:$V$11,2,FALSE),"")</f>
        <v/>
      </c>
      <c r="AK197" s="227" t="str">
        <f t="shared" si="255"/>
        <v/>
      </c>
      <c r="AL197" s="472"/>
      <c r="AM197" s="472"/>
      <c r="AN197" s="472"/>
      <c r="AO197" s="472"/>
      <c r="AP197" s="423"/>
      <c r="AQ197" s="423"/>
      <c r="AR197" s="473"/>
      <c r="AS197" s="473"/>
      <c r="AT197" s="473"/>
      <c r="AU197" s="473"/>
      <c r="AV197" s="235"/>
      <c r="AW197" s="235"/>
      <c r="AX197" s="238"/>
      <c r="AY197" s="238"/>
      <c r="AZ197" s="235"/>
      <c r="BA197" s="235"/>
      <c r="BB197" s="428"/>
      <c r="BC197" s="428"/>
      <c r="BD197" s="428"/>
      <c r="BE197" s="430"/>
      <c r="BF197" s="432"/>
      <c r="BG197" s="432"/>
    </row>
    <row r="198" spans="1:59" ht="15.75" thickBot="1">
      <c r="A198" s="474"/>
      <c r="B198" s="471"/>
      <c r="C198" s="475"/>
      <c r="D198" s="471"/>
      <c r="E198" s="471"/>
      <c r="F198" s="471"/>
      <c r="G198" s="236"/>
      <c r="H198" s="236"/>
      <c r="I198" s="236"/>
      <c r="J198" s="471"/>
      <c r="K198" s="473"/>
      <c r="L198" s="476"/>
      <c r="M198" s="473"/>
      <c r="N198" s="473"/>
      <c r="O198" s="247"/>
      <c r="P198" s="237"/>
      <c r="Q198" s="248"/>
      <c r="R198" s="232"/>
      <c r="S198" s="233" t="str">
        <f t="shared" si="245"/>
        <v>0</v>
      </c>
      <c r="T198" s="232"/>
      <c r="U198" s="233" t="str">
        <f t="shared" si="246"/>
        <v>0</v>
      </c>
      <c r="V198" s="232"/>
      <c r="W198" s="233" t="str">
        <f t="shared" si="247"/>
        <v>0</v>
      </c>
      <c r="X198" s="232"/>
      <c r="Y198" s="233" t="str">
        <f t="shared" si="248"/>
        <v>0</v>
      </c>
      <c r="Z198" s="232"/>
      <c r="AA198" s="233" t="str">
        <f t="shared" si="249"/>
        <v>0</v>
      </c>
      <c r="AB198" s="232"/>
      <c r="AC198" s="233" t="str">
        <f t="shared" si="250"/>
        <v>0</v>
      </c>
      <c r="AD198" s="232"/>
      <c r="AE198" s="233" t="str">
        <f t="shared" si="251"/>
        <v>0</v>
      </c>
      <c r="AF198" s="227" t="str">
        <f t="shared" si="252"/>
        <v/>
      </c>
      <c r="AG198" s="227" t="str">
        <f t="shared" si="253"/>
        <v/>
      </c>
      <c r="AH198" s="234"/>
      <c r="AI198" s="227" t="str">
        <f t="shared" si="254"/>
        <v/>
      </c>
      <c r="AJ198" s="227" t="str">
        <f>IFERROR(VLOOKUP((CONCATENATE(AG198,AI198)),Listados!$U$3:$V$11,2,FALSE),"")</f>
        <v/>
      </c>
      <c r="AK198" s="227" t="str">
        <f t="shared" si="255"/>
        <v/>
      </c>
      <c r="AL198" s="472"/>
      <c r="AM198" s="472"/>
      <c r="AN198" s="472"/>
      <c r="AO198" s="472"/>
      <c r="AP198" s="443"/>
      <c r="AQ198" s="443"/>
      <c r="AR198" s="473"/>
      <c r="AS198" s="473"/>
      <c r="AT198" s="473"/>
      <c r="AU198" s="473"/>
      <c r="AV198" s="235"/>
      <c r="AW198" s="235"/>
      <c r="AX198" s="238"/>
      <c r="AY198" s="238"/>
      <c r="AZ198" s="235"/>
      <c r="BA198" s="235"/>
      <c r="BB198" s="429"/>
      <c r="BC198" s="429"/>
      <c r="BD198" s="429"/>
      <c r="BE198" s="431"/>
      <c r="BF198" s="433"/>
      <c r="BG198" s="433"/>
    </row>
    <row r="199" spans="1:59">
      <c r="A199" s="474">
        <v>48</v>
      </c>
      <c r="B199" s="471"/>
      <c r="C199" s="475"/>
      <c r="D199" s="471"/>
      <c r="E199" s="470"/>
      <c r="F199" s="470"/>
      <c r="G199" s="236"/>
      <c r="H199" s="236"/>
      <c r="I199" s="236"/>
      <c r="J199" s="471"/>
      <c r="K199" s="473" t="e">
        <f>+VLOOKUP(J199,Listados!$K$8:$L$12,2,0)</f>
        <v>#N/A</v>
      </c>
      <c r="L199" s="476"/>
      <c r="M199" s="473" t="e">
        <f>+VLOOKUP(L199,Listados!$K$13:$L$17,2,0)</f>
        <v>#N/A</v>
      </c>
      <c r="N199" s="473" t="str">
        <f>IF(AND(J199&lt;&gt;"",L199&lt;&gt;""),VLOOKUP(J199&amp;L199,Listados!$M$3:$N$27,2,FALSE),"")</f>
        <v/>
      </c>
      <c r="O199" s="256"/>
      <c r="P199" s="230"/>
      <c r="Q199" s="250"/>
      <c r="R199" s="232"/>
      <c r="S199" s="233" t="str">
        <f t="shared" si="245"/>
        <v>0</v>
      </c>
      <c r="T199" s="232"/>
      <c r="U199" s="233" t="str">
        <f t="shared" si="246"/>
        <v>0</v>
      </c>
      <c r="V199" s="232"/>
      <c r="W199" s="233" t="str">
        <f t="shared" si="247"/>
        <v>0</v>
      </c>
      <c r="X199" s="232"/>
      <c r="Y199" s="233" t="str">
        <f t="shared" si="248"/>
        <v>0</v>
      </c>
      <c r="Z199" s="232"/>
      <c r="AA199" s="233" t="str">
        <f t="shared" si="249"/>
        <v>0</v>
      </c>
      <c r="AB199" s="232"/>
      <c r="AC199" s="233" t="str">
        <f t="shared" si="250"/>
        <v>0</v>
      </c>
      <c r="AD199" s="232"/>
      <c r="AE199" s="233" t="str">
        <f t="shared" si="251"/>
        <v>0</v>
      </c>
      <c r="AF199" s="227" t="str">
        <f t="shared" si="252"/>
        <v/>
      </c>
      <c r="AG199" s="227" t="str">
        <f t="shared" si="253"/>
        <v/>
      </c>
      <c r="AH199" s="234"/>
      <c r="AI199" s="227" t="str">
        <f t="shared" si="254"/>
        <v/>
      </c>
      <c r="AJ199" s="227" t="str">
        <f>IFERROR(VLOOKUP((CONCATENATE(AG199,AI199)),Listados!$U$3:$V$11,2,FALSE),"")</f>
        <v/>
      </c>
      <c r="AK199" s="227" t="str">
        <f t="shared" si="255"/>
        <v/>
      </c>
      <c r="AL199" s="472" t="e">
        <f t="shared" ref="AL199" si="334">AVERAGE(AK199:AK202)</f>
        <v>#DIV/0!</v>
      </c>
      <c r="AM199" s="472" t="e">
        <f t="shared" ref="AM199" si="335">IF(AL199&lt;=50,"Débil",IF(AL199&lt;=99,"Moderado",IF(AL199=100,"fuerte","")))</f>
        <v>#DIV/0!</v>
      </c>
      <c r="AN199" s="472" t="e">
        <f t="shared" ref="AN199" si="336">+IF(AND(Q199="Preventivo",AM199="Fuerte"),2,IF(AND(Q199="Preventivo",AM199="Moderado"),1,0))</f>
        <v>#DIV/0!</v>
      </c>
      <c r="AO199" s="472" t="e">
        <f t="shared" ref="AO199" si="337">+IF(AND(Q199="Detectivo",$AM199="Fuerte"),2,IF(AND(Q199="Detectivo",$AM199="Moderado"),1,IF(AND(Q199="Preventivo",$AM199="Fuerte"),1,0)))</f>
        <v>#DIV/0!</v>
      </c>
      <c r="AP199" s="442" t="e">
        <f t="shared" ref="AP199" si="338">+K199-AN199</f>
        <v>#N/A</v>
      </c>
      <c r="AQ199" s="442" t="e">
        <f t="shared" ref="AQ199" si="339">+M199-AO199</f>
        <v>#N/A</v>
      </c>
      <c r="AR199" s="473" t="e">
        <f>+VLOOKUP(MIN(AP199),Listados!$J$18:$K$24,2,TRUE)</f>
        <v>#N/A</v>
      </c>
      <c r="AS199" s="473" t="e">
        <f>+VLOOKUP(MIN(AQ199),Listados!$J$26:$K$32,2,TRUE)</f>
        <v>#N/A</v>
      </c>
      <c r="AT199" s="473" t="e">
        <f>IF(AND(AR199&lt;&gt;"",AS199&lt;&gt;""),VLOOKUP(AR199&amp;AS199,Listados!$M$3:$N$27,2,FALSE),"")</f>
        <v>#N/A</v>
      </c>
      <c r="AU199" s="473" t="e">
        <f>+VLOOKUP(AT199,Listados!$P$3:$Q$6,2,FALSE)</f>
        <v>#N/A</v>
      </c>
      <c r="AV199" s="235"/>
      <c r="AW199" s="235"/>
      <c r="AX199" s="238"/>
      <c r="AY199" s="262"/>
      <c r="AZ199" s="235"/>
      <c r="BA199" s="235"/>
      <c r="BB199" s="428"/>
      <c r="BC199" s="428"/>
      <c r="BD199" s="428"/>
      <c r="BE199" s="430"/>
      <c r="BF199" s="432"/>
      <c r="BG199" s="432"/>
    </row>
    <row r="200" spans="1:59">
      <c r="A200" s="474"/>
      <c r="B200" s="471"/>
      <c r="C200" s="475"/>
      <c r="D200" s="471"/>
      <c r="E200" s="471"/>
      <c r="F200" s="471"/>
      <c r="G200" s="236"/>
      <c r="H200" s="236"/>
      <c r="I200" s="236"/>
      <c r="J200" s="471"/>
      <c r="K200" s="473"/>
      <c r="L200" s="476"/>
      <c r="M200" s="473"/>
      <c r="N200" s="473"/>
      <c r="O200" s="256"/>
      <c r="P200" s="230"/>
      <c r="Q200" s="250"/>
      <c r="R200" s="232"/>
      <c r="S200" s="233" t="str">
        <f t="shared" si="245"/>
        <v>0</v>
      </c>
      <c r="T200" s="232"/>
      <c r="U200" s="233" t="str">
        <f t="shared" si="246"/>
        <v>0</v>
      </c>
      <c r="V200" s="232"/>
      <c r="W200" s="233" t="str">
        <f t="shared" si="247"/>
        <v>0</v>
      </c>
      <c r="X200" s="232"/>
      <c r="Y200" s="233" t="str">
        <f t="shared" si="248"/>
        <v>0</v>
      </c>
      <c r="Z200" s="232"/>
      <c r="AA200" s="233" t="str">
        <f t="shared" si="249"/>
        <v>0</v>
      </c>
      <c r="AB200" s="232"/>
      <c r="AC200" s="233" t="str">
        <f t="shared" si="250"/>
        <v>0</v>
      </c>
      <c r="AD200" s="232"/>
      <c r="AE200" s="233" t="str">
        <f t="shared" si="251"/>
        <v>0</v>
      </c>
      <c r="AF200" s="227" t="str">
        <f t="shared" si="252"/>
        <v/>
      </c>
      <c r="AG200" s="227" t="str">
        <f t="shared" si="253"/>
        <v/>
      </c>
      <c r="AH200" s="234"/>
      <c r="AI200" s="227" t="str">
        <f t="shared" si="254"/>
        <v/>
      </c>
      <c r="AJ200" s="227" t="str">
        <f>IFERROR(VLOOKUP((CONCATENATE(AG200,AI200)),Listados!$U$3:$V$11,2,FALSE),"")</f>
        <v/>
      </c>
      <c r="AK200" s="227" t="str">
        <f t="shared" si="255"/>
        <v/>
      </c>
      <c r="AL200" s="472"/>
      <c r="AM200" s="472"/>
      <c r="AN200" s="472"/>
      <c r="AO200" s="472"/>
      <c r="AP200" s="423"/>
      <c r="AQ200" s="423"/>
      <c r="AR200" s="473"/>
      <c r="AS200" s="473"/>
      <c r="AT200" s="473"/>
      <c r="AU200" s="473"/>
      <c r="AV200" s="235"/>
      <c r="AW200" s="235"/>
      <c r="AX200" s="235"/>
      <c r="AY200" s="235"/>
      <c r="AZ200" s="235"/>
      <c r="BA200" s="235"/>
      <c r="BB200" s="428"/>
      <c r="BC200" s="428"/>
      <c r="BD200" s="428"/>
      <c r="BE200" s="430"/>
      <c r="BF200" s="432"/>
      <c r="BG200" s="432"/>
    </row>
    <row r="201" spans="1:59">
      <c r="A201" s="474"/>
      <c r="B201" s="471"/>
      <c r="C201" s="475"/>
      <c r="D201" s="471"/>
      <c r="E201" s="471"/>
      <c r="F201" s="471"/>
      <c r="G201" s="236"/>
      <c r="H201" s="236"/>
      <c r="I201" s="236"/>
      <c r="J201" s="471"/>
      <c r="K201" s="473"/>
      <c r="L201" s="476"/>
      <c r="M201" s="473"/>
      <c r="N201" s="473"/>
      <c r="O201" s="247"/>
      <c r="P201" s="237"/>
      <c r="Q201" s="248"/>
      <c r="R201" s="232"/>
      <c r="S201" s="233" t="str">
        <f t="shared" si="245"/>
        <v>0</v>
      </c>
      <c r="T201" s="232"/>
      <c r="U201" s="233" t="str">
        <f t="shared" si="246"/>
        <v>0</v>
      </c>
      <c r="V201" s="232"/>
      <c r="W201" s="233" t="str">
        <f t="shared" si="247"/>
        <v>0</v>
      </c>
      <c r="X201" s="232"/>
      <c r="Y201" s="233" t="str">
        <f t="shared" si="248"/>
        <v>0</v>
      </c>
      <c r="Z201" s="232"/>
      <c r="AA201" s="233" t="str">
        <f t="shared" si="249"/>
        <v>0</v>
      </c>
      <c r="AB201" s="232"/>
      <c r="AC201" s="233" t="str">
        <f t="shared" si="250"/>
        <v>0</v>
      </c>
      <c r="AD201" s="232"/>
      <c r="AE201" s="233" t="str">
        <f t="shared" si="251"/>
        <v>0</v>
      </c>
      <c r="AF201" s="227" t="str">
        <f t="shared" si="252"/>
        <v/>
      </c>
      <c r="AG201" s="227" t="str">
        <f t="shared" si="253"/>
        <v/>
      </c>
      <c r="AH201" s="234"/>
      <c r="AI201" s="227" t="str">
        <f t="shared" si="254"/>
        <v/>
      </c>
      <c r="AJ201" s="227" t="str">
        <f>IFERROR(VLOOKUP((CONCATENATE(AG201,AI201)),Listados!$U$3:$V$11,2,FALSE),"")</f>
        <v/>
      </c>
      <c r="AK201" s="227" t="str">
        <f t="shared" si="255"/>
        <v/>
      </c>
      <c r="AL201" s="472"/>
      <c r="AM201" s="472"/>
      <c r="AN201" s="472"/>
      <c r="AO201" s="472"/>
      <c r="AP201" s="423"/>
      <c r="AQ201" s="423"/>
      <c r="AR201" s="473"/>
      <c r="AS201" s="473"/>
      <c r="AT201" s="473"/>
      <c r="AU201" s="473"/>
      <c r="AV201" s="235"/>
      <c r="AW201" s="235"/>
      <c r="AX201" s="238"/>
      <c r="AY201" s="238"/>
      <c r="AZ201" s="235"/>
      <c r="BA201" s="235"/>
      <c r="BB201" s="428"/>
      <c r="BC201" s="428"/>
      <c r="BD201" s="428"/>
      <c r="BE201" s="430"/>
      <c r="BF201" s="432"/>
      <c r="BG201" s="432"/>
    </row>
    <row r="202" spans="1:59" ht="15.75" thickBot="1">
      <c r="A202" s="474"/>
      <c r="B202" s="471"/>
      <c r="C202" s="475"/>
      <c r="D202" s="471"/>
      <c r="E202" s="471"/>
      <c r="F202" s="471"/>
      <c r="G202" s="236"/>
      <c r="H202" s="236"/>
      <c r="I202" s="236"/>
      <c r="J202" s="471"/>
      <c r="K202" s="473"/>
      <c r="L202" s="476"/>
      <c r="M202" s="473"/>
      <c r="N202" s="473"/>
      <c r="O202" s="247"/>
      <c r="P202" s="237"/>
      <c r="Q202" s="248"/>
      <c r="R202" s="232"/>
      <c r="S202" s="233" t="str">
        <f t="shared" si="245"/>
        <v>0</v>
      </c>
      <c r="T202" s="232"/>
      <c r="U202" s="233" t="str">
        <f t="shared" si="246"/>
        <v>0</v>
      </c>
      <c r="V202" s="232"/>
      <c r="W202" s="233" t="str">
        <f t="shared" si="247"/>
        <v>0</v>
      </c>
      <c r="X202" s="232"/>
      <c r="Y202" s="233" t="str">
        <f t="shared" si="248"/>
        <v>0</v>
      </c>
      <c r="Z202" s="232"/>
      <c r="AA202" s="233" t="str">
        <f t="shared" si="249"/>
        <v>0</v>
      </c>
      <c r="AB202" s="232"/>
      <c r="AC202" s="233" t="str">
        <f t="shared" si="250"/>
        <v>0</v>
      </c>
      <c r="AD202" s="232"/>
      <c r="AE202" s="233" t="str">
        <f t="shared" si="251"/>
        <v>0</v>
      </c>
      <c r="AF202" s="227" t="str">
        <f t="shared" si="252"/>
        <v/>
      </c>
      <c r="AG202" s="227" t="str">
        <f t="shared" si="253"/>
        <v/>
      </c>
      <c r="AH202" s="234"/>
      <c r="AI202" s="227" t="str">
        <f t="shared" si="254"/>
        <v/>
      </c>
      <c r="AJ202" s="227" t="str">
        <f>IFERROR(VLOOKUP((CONCATENATE(AG202,AI202)),Listados!$U$3:$V$11,2,FALSE),"")</f>
        <v/>
      </c>
      <c r="AK202" s="227" t="str">
        <f t="shared" si="255"/>
        <v/>
      </c>
      <c r="AL202" s="472"/>
      <c r="AM202" s="472"/>
      <c r="AN202" s="472"/>
      <c r="AO202" s="472"/>
      <c r="AP202" s="443"/>
      <c r="AQ202" s="443"/>
      <c r="AR202" s="473"/>
      <c r="AS202" s="473"/>
      <c r="AT202" s="473"/>
      <c r="AU202" s="473"/>
      <c r="AV202" s="235"/>
      <c r="AW202" s="235"/>
      <c r="AX202" s="238"/>
      <c r="AY202" s="238"/>
      <c r="AZ202" s="235"/>
      <c r="BA202" s="235"/>
      <c r="BB202" s="429"/>
      <c r="BC202" s="429"/>
      <c r="BD202" s="429"/>
      <c r="BE202" s="431"/>
      <c r="BF202" s="433"/>
      <c r="BG202" s="433"/>
    </row>
    <row r="203" spans="1:59">
      <c r="A203" s="474">
        <v>49</v>
      </c>
      <c r="B203" s="471"/>
      <c r="C203" s="475"/>
      <c r="D203" s="471"/>
      <c r="E203" s="470"/>
      <c r="F203" s="470"/>
      <c r="G203" s="236"/>
      <c r="H203" s="236"/>
      <c r="I203" s="236"/>
      <c r="J203" s="471"/>
      <c r="K203" s="473" t="e">
        <f>+VLOOKUP(J203,Listados!$K$8:$L$12,2,0)</f>
        <v>#N/A</v>
      </c>
      <c r="L203" s="476"/>
      <c r="M203" s="473" t="e">
        <f>+VLOOKUP(L203,Listados!$K$13:$L$17,2,0)</f>
        <v>#N/A</v>
      </c>
      <c r="N203" s="473" t="str">
        <f>IF(AND(J203&lt;&gt;"",L203&lt;&gt;""),VLOOKUP(J203&amp;L203,Listados!$M$3:$N$27,2,FALSE),"")</f>
        <v/>
      </c>
      <c r="O203" s="256"/>
      <c r="P203" s="230"/>
      <c r="Q203" s="250"/>
      <c r="R203" s="232"/>
      <c r="S203" s="233" t="str">
        <f t="shared" si="245"/>
        <v>0</v>
      </c>
      <c r="T203" s="232"/>
      <c r="U203" s="233" t="str">
        <f t="shared" si="246"/>
        <v>0</v>
      </c>
      <c r="V203" s="232"/>
      <c r="W203" s="233" t="str">
        <f t="shared" si="247"/>
        <v>0</v>
      </c>
      <c r="X203" s="232"/>
      <c r="Y203" s="233" t="str">
        <f t="shared" si="248"/>
        <v>0</v>
      </c>
      <c r="Z203" s="232"/>
      <c r="AA203" s="233" t="str">
        <f t="shared" si="249"/>
        <v>0</v>
      </c>
      <c r="AB203" s="232"/>
      <c r="AC203" s="233" t="str">
        <f t="shared" si="250"/>
        <v>0</v>
      </c>
      <c r="AD203" s="232"/>
      <c r="AE203" s="233" t="str">
        <f t="shared" si="251"/>
        <v>0</v>
      </c>
      <c r="AF203" s="227" t="str">
        <f t="shared" si="252"/>
        <v/>
      </c>
      <c r="AG203" s="227" t="str">
        <f t="shared" si="253"/>
        <v/>
      </c>
      <c r="AH203" s="234"/>
      <c r="AI203" s="227" t="str">
        <f t="shared" si="254"/>
        <v/>
      </c>
      <c r="AJ203" s="227" t="str">
        <f>IFERROR(VLOOKUP((CONCATENATE(AG203,AI203)),Listados!$U$3:$V$11,2,FALSE),"")</f>
        <v/>
      </c>
      <c r="AK203" s="227" t="str">
        <f t="shared" si="255"/>
        <v/>
      </c>
      <c r="AL203" s="472" t="e">
        <f t="shared" ref="AL203" si="340">AVERAGE(AK203:AK206)</f>
        <v>#DIV/0!</v>
      </c>
      <c r="AM203" s="472" t="e">
        <f t="shared" ref="AM203" si="341">IF(AL203&lt;=50,"Débil",IF(AL203&lt;=99,"Moderado",IF(AL203=100,"fuerte","")))</f>
        <v>#DIV/0!</v>
      </c>
      <c r="AN203" s="472" t="e">
        <f t="shared" ref="AN203" si="342">+IF(AND(Q203="Preventivo",AM203="Fuerte"),2,IF(AND(Q203="Preventivo",AM203="Moderado"),1,0))</f>
        <v>#DIV/0!</v>
      </c>
      <c r="AO203" s="472" t="e">
        <f t="shared" ref="AO203" si="343">+IF(AND(Q203="Detectivo",$AM203="Fuerte"),2,IF(AND(Q203="Detectivo",$AM203="Moderado"),1,IF(AND(Q203="Preventivo",$AM203="Fuerte"),1,0)))</f>
        <v>#DIV/0!</v>
      </c>
      <c r="AP203" s="442" t="e">
        <f t="shared" ref="AP203" si="344">+K203-AN203</f>
        <v>#N/A</v>
      </c>
      <c r="AQ203" s="442" t="e">
        <f t="shared" ref="AQ203" si="345">+M203-AO203</f>
        <v>#N/A</v>
      </c>
      <c r="AR203" s="473" t="e">
        <f>+VLOOKUP(MIN(AP203),Listados!$J$18:$K$24,2,TRUE)</f>
        <v>#N/A</v>
      </c>
      <c r="AS203" s="473" t="e">
        <f>+VLOOKUP(MIN(AQ203),Listados!$J$26:$K$32,2,TRUE)</f>
        <v>#N/A</v>
      </c>
      <c r="AT203" s="473" t="e">
        <f>IF(AND(AR203&lt;&gt;"",AS203&lt;&gt;""),VLOOKUP(AR203&amp;AS203,Listados!$M$3:$N$27,2,FALSE),"")</f>
        <v>#N/A</v>
      </c>
      <c r="AU203" s="473" t="e">
        <f>+VLOOKUP(AT203,Listados!$P$3:$Q$6,2,FALSE)</f>
        <v>#N/A</v>
      </c>
      <c r="AV203" s="235"/>
      <c r="AW203" s="235"/>
      <c r="AX203" s="238"/>
      <c r="AY203" s="262"/>
      <c r="AZ203" s="235"/>
      <c r="BA203" s="235"/>
      <c r="BB203" s="428"/>
      <c r="BC203" s="428"/>
      <c r="BD203" s="428"/>
      <c r="BE203" s="430"/>
      <c r="BF203" s="432"/>
      <c r="BG203" s="432"/>
    </row>
    <row r="204" spans="1:59">
      <c r="A204" s="474"/>
      <c r="B204" s="471"/>
      <c r="C204" s="475"/>
      <c r="D204" s="471"/>
      <c r="E204" s="471"/>
      <c r="F204" s="471"/>
      <c r="G204" s="236"/>
      <c r="H204" s="236"/>
      <c r="I204" s="236"/>
      <c r="J204" s="471"/>
      <c r="K204" s="473"/>
      <c r="L204" s="476"/>
      <c r="M204" s="473"/>
      <c r="N204" s="473"/>
      <c r="O204" s="256"/>
      <c r="P204" s="230"/>
      <c r="Q204" s="250"/>
      <c r="R204" s="232"/>
      <c r="S204" s="233" t="str">
        <f t="shared" si="245"/>
        <v>0</v>
      </c>
      <c r="T204" s="232"/>
      <c r="U204" s="233" t="str">
        <f t="shared" si="246"/>
        <v>0</v>
      </c>
      <c r="V204" s="232"/>
      <c r="W204" s="233" t="str">
        <f t="shared" si="247"/>
        <v>0</v>
      </c>
      <c r="X204" s="232"/>
      <c r="Y204" s="233" t="str">
        <f t="shared" si="248"/>
        <v>0</v>
      </c>
      <c r="Z204" s="232"/>
      <c r="AA204" s="233" t="str">
        <f t="shared" si="249"/>
        <v>0</v>
      </c>
      <c r="AB204" s="232"/>
      <c r="AC204" s="233" t="str">
        <f t="shared" si="250"/>
        <v>0</v>
      </c>
      <c r="AD204" s="232"/>
      <c r="AE204" s="233" t="str">
        <f t="shared" si="251"/>
        <v>0</v>
      </c>
      <c r="AF204" s="227" t="str">
        <f t="shared" si="252"/>
        <v/>
      </c>
      <c r="AG204" s="227" t="str">
        <f t="shared" si="253"/>
        <v/>
      </c>
      <c r="AH204" s="234"/>
      <c r="AI204" s="227" t="str">
        <f t="shared" si="254"/>
        <v/>
      </c>
      <c r="AJ204" s="227" t="str">
        <f>IFERROR(VLOOKUP((CONCATENATE(AG204,AI204)),Listados!$U$3:$V$11,2,FALSE),"")</f>
        <v/>
      </c>
      <c r="AK204" s="227" t="str">
        <f t="shared" si="255"/>
        <v/>
      </c>
      <c r="AL204" s="472"/>
      <c r="AM204" s="472"/>
      <c r="AN204" s="472"/>
      <c r="AO204" s="472"/>
      <c r="AP204" s="423"/>
      <c r="AQ204" s="423"/>
      <c r="AR204" s="473"/>
      <c r="AS204" s="473"/>
      <c r="AT204" s="473"/>
      <c r="AU204" s="473"/>
      <c r="AV204" s="235"/>
      <c r="AW204" s="235"/>
      <c r="AX204" s="235"/>
      <c r="AY204" s="235"/>
      <c r="AZ204" s="235"/>
      <c r="BA204" s="235"/>
      <c r="BB204" s="428"/>
      <c r="BC204" s="428"/>
      <c r="BD204" s="428"/>
      <c r="BE204" s="430"/>
      <c r="BF204" s="432"/>
      <c r="BG204" s="432"/>
    </row>
    <row r="205" spans="1:59">
      <c r="A205" s="474"/>
      <c r="B205" s="471"/>
      <c r="C205" s="475"/>
      <c r="D205" s="471"/>
      <c r="E205" s="471"/>
      <c r="F205" s="471"/>
      <c r="G205" s="236"/>
      <c r="H205" s="236"/>
      <c r="I205" s="236"/>
      <c r="J205" s="471"/>
      <c r="K205" s="473"/>
      <c r="L205" s="476"/>
      <c r="M205" s="473"/>
      <c r="N205" s="473"/>
      <c r="O205" s="247"/>
      <c r="P205" s="237"/>
      <c r="Q205" s="248"/>
      <c r="R205" s="232"/>
      <c r="S205" s="233" t="str">
        <f t="shared" si="245"/>
        <v>0</v>
      </c>
      <c r="T205" s="232"/>
      <c r="U205" s="233" t="str">
        <f t="shared" si="246"/>
        <v>0</v>
      </c>
      <c r="V205" s="232"/>
      <c r="W205" s="233" t="str">
        <f t="shared" si="247"/>
        <v>0</v>
      </c>
      <c r="X205" s="232"/>
      <c r="Y205" s="233" t="str">
        <f t="shared" si="248"/>
        <v>0</v>
      </c>
      <c r="Z205" s="232"/>
      <c r="AA205" s="233" t="str">
        <f t="shared" si="249"/>
        <v>0</v>
      </c>
      <c r="AB205" s="232"/>
      <c r="AC205" s="233" t="str">
        <f t="shared" si="250"/>
        <v>0</v>
      </c>
      <c r="AD205" s="232"/>
      <c r="AE205" s="233" t="str">
        <f t="shared" si="251"/>
        <v>0</v>
      </c>
      <c r="AF205" s="227" t="str">
        <f t="shared" si="252"/>
        <v/>
      </c>
      <c r="AG205" s="227" t="str">
        <f t="shared" si="253"/>
        <v/>
      </c>
      <c r="AH205" s="234"/>
      <c r="AI205" s="227" t="str">
        <f t="shared" si="254"/>
        <v/>
      </c>
      <c r="AJ205" s="227" t="str">
        <f>IFERROR(VLOOKUP((CONCATENATE(AG205,AI205)),Listados!$U$3:$V$11,2,FALSE),"")</f>
        <v/>
      </c>
      <c r="AK205" s="227" t="str">
        <f t="shared" si="255"/>
        <v/>
      </c>
      <c r="AL205" s="472"/>
      <c r="AM205" s="472"/>
      <c r="AN205" s="472"/>
      <c r="AO205" s="472"/>
      <c r="AP205" s="423"/>
      <c r="AQ205" s="423"/>
      <c r="AR205" s="473"/>
      <c r="AS205" s="473"/>
      <c r="AT205" s="473"/>
      <c r="AU205" s="473"/>
      <c r="AV205" s="235"/>
      <c r="AW205" s="235"/>
      <c r="AX205" s="238"/>
      <c r="AY205" s="238"/>
      <c r="AZ205" s="235"/>
      <c r="BA205" s="235"/>
      <c r="BB205" s="428"/>
      <c r="BC205" s="428"/>
      <c r="BD205" s="428"/>
      <c r="BE205" s="430"/>
      <c r="BF205" s="432"/>
      <c r="BG205" s="432"/>
    </row>
    <row r="206" spans="1:59" ht="15.75" thickBot="1">
      <c r="A206" s="474"/>
      <c r="B206" s="471"/>
      <c r="C206" s="475"/>
      <c r="D206" s="471"/>
      <c r="E206" s="471"/>
      <c r="F206" s="471"/>
      <c r="G206" s="236"/>
      <c r="H206" s="236"/>
      <c r="I206" s="236"/>
      <c r="J206" s="471"/>
      <c r="K206" s="473"/>
      <c r="L206" s="476"/>
      <c r="M206" s="473"/>
      <c r="N206" s="473"/>
      <c r="O206" s="247"/>
      <c r="P206" s="237"/>
      <c r="Q206" s="248"/>
      <c r="R206" s="232"/>
      <c r="S206" s="233" t="str">
        <f t="shared" si="245"/>
        <v>0</v>
      </c>
      <c r="T206" s="232"/>
      <c r="U206" s="233" t="str">
        <f t="shared" si="246"/>
        <v>0</v>
      </c>
      <c r="V206" s="232"/>
      <c r="W206" s="233" t="str">
        <f t="shared" si="247"/>
        <v>0</v>
      </c>
      <c r="X206" s="232"/>
      <c r="Y206" s="233" t="str">
        <f t="shared" si="248"/>
        <v>0</v>
      </c>
      <c r="Z206" s="232"/>
      <c r="AA206" s="233" t="str">
        <f t="shared" si="249"/>
        <v>0</v>
      </c>
      <c r="AB206" s="232"/>
      <c r="AC206" s="233" t="str">
        <f t="shared" si="250"/>
        <v>0</v>
      </c>
      <c r="AD206" s="232"/>
      <c r="AE206" s="233" t="str">
        <f t="shared" si="251"/>
        <v>0</v>
      </c>
      <c r="AF206" s="227" t="str">
        <f t="shared" si="252"/>
        <v/>
      </c>
      <c r="AG206" s="227" t="str">
        <f t="shared" si="253"/>
        <v/>
      </c>
      <c r="AH206" s="234"/>
      <c r="AI206" s="227" t="str">
        <f t="shared" si="254"/>
        <v/>
      </c>
      <c r="AJ206" s="227" t="str">
        <f>IFERROR(VLOOKUP((CONCATENATE(AG206,AI206)),Listados!$U$3:$V$11,2,FALSE),"")</f>
        <v/>
      </c>
      <c r="AK206" s="227" t="str">
        <f t="shared" si="255"/>
        <v/>
      </c>
      <c r="AL206" s="472"/>
      <c r="AM206" s="472"/>
      <c r="AN206" s="472"/>
      <c r="AO206" s="472"/>
      <c r="AP206" s="443"/>
      <c r="AQ206" s="443"/>
      <c r="AR206" s="473"/>
      <c r="AS206" s="473"/>
      <c r="AT206" s="473"/>
      <c r="AU206" s="473"/>
      <c r="AV206" s="235"/>
      <c r="AW206" s="235"/>
      <c r="AX206" s="238"/>
      <c r="AY206" s="238"/>
      <c r="AZ206" s="235"/>
      <c r="BA206" s="235"/>
      <c r="BB206" s="429"/>
      <c r="BC206" s="429"/>
      <c r="BD206" s="429"/>
      <c r="BE206" s="431"/>
      <c r="BF206" s="433"/>
      <c r="BG206" s="433"/>
    </row>
    <row r="207" spans="1:59">
      <c r="A207" s="474">
        <v>50</v>
      </c>
      <c r="B207" s="471"/>
      <c r="C207" s="475"/>
      <c r="D207" s="471"/>
      <c r="E207" s="470"/>
      <c r="F207" s="470"/>
      <c r="G207" s="236"/>
      <c r="H207" s="236"/>
      <c r="I207" s="236"/>
      <c r="J207" s="471"/>
      <c r="K207" s="473" t="e">
        <f>+VLOOKUP(J207,Listados!$K$8:$L$12,2,0)</f>
        <v>#N/A</v>
      </c>
      <c r="L207" s="476"/>
      <c r="M207" s="473" t="e">
        <f>+VLOOKUP(L207,Listados!$K$13:$L$17,2,0)</f>
        <v>#N/A</v>
      </c>
      <c r="N207" s="473" t="str">
        <f>IF(AND(J207&lt;&gt;"",L207&lt;&gt;""),VLOOKUP(J207&amp;L207,Listados!$M$3:$N$27,2,FALSE),"")</f>
        <v/>
      </c>
      <c r="O207" s="256"/>
      <c r="P207" s="230"/>
      <c r="Q207" s="250"/>
      <c r="R207" s="232"/>
      <c r="S207" s="233" t="str">
        <f t="shared" si="245"/>
        <v>0</v>
      </c>
      <c r="T207" s="232"/>
      <c r="U207" s="233" t="str">
        <f t="shared" si="246"/>
        <v>0</v>
      </c>
      <c r="V207" s="232"/>
      <c r="W207" s="233" t="str">
        <f t="shared" si="247"/>
        <v>0</v>
      </c>
      <c r="X207" s="232"/>
      <c r="Y207" s="233" t="str">
        <f t="shared" si="248"/>
        <v>0</v>
      </c>
      <c r="Z207" s="232"/>
      <c r="AA207" s="233" t="str">
        <f t="shared" si="249"/>
        <v>0</v>
      </c>
      <c r="AB207" s="232"/>
      <c r="AC207" s="233" t="str">
        <f t="shared" si="250"/>
        <v>0</v>
      </c>
      <c r="AD207" s="232"/>
      <c r="AE207" s="233" t="str">
        <f t="shared" si="251"/>
        <v>0</v>
      </c>
      <c r="AF207" s="227" t="str">
        <f t="shared" si="252"/>
        <v/>
      </c>
      <c r="AG207" s="227" t="str">
        <f t="shared" si="253"/>
        <v/>
      </c>
      <c r="AH207" s="234"/>
      <c r="AI207" s="227" t="str">
        <f t="shared" si="254"/>
        <v/>
      </c>
      <c r="AJ207" s="227" t="str">
        <f>IFERROR(VLOOKUP((CONCATENATE(AG207,AI207)),Listados!$U$3:$V$11,2,FALSE),"")</f>
        <v/>
      </c>
      <c r="AK207" s="227" t="str">
        <f t="shared" si="255"/>
        <v/>
      </c>
      <c r="AL207" s="472" t="e">
        <f t="shared" ref="AL207" si="346">AVERAGE(AK207:AK210)</f>
        <v>#DIV/0!</v>
      </c>
      <c r="AM207" s="472" t="e">
        <f t="shared" ref="AM207" si="347">IF(AL207&lt;=50,"Débil",IF(AL207&lt;=99,"Moderado",IF(AL207=100,"fuerte","")))</f>
        <v>#DIV/0!</v>
      </c>
      <c r="AN207" s="472" t="e">
        <f t="shared" ref="AN207" si="348">+IF(AND(Q207="Preventivo",AM207="Fuerte"),2,IF(AND(Q207="Preventivo",AM207="Moderado"),1,0))</f>
        <v>#DIV/0!</v>
      </c>
      <c r="AO207" s="472" t="e">
        <f t="shared" ref="AO207" si="349">+IF(AND(Q207="Detectivo",$AM207="Fuerte"),2,IF(AND(Q207="Detectivo",$AM207="Moderado"),1,IF(AND(Q207="Preventivo",$AM207="Fuerte"),1,0)))</f>
        <v>#DIV/0!</v>
      </c>
      <c r="AP207" s="442" t="e">
        <f t="shared" ref="AP207" si="350">+K207-AN207</f>
        <v>#N/A</v>
      </c>
      <c r="AQ207" s="442" t="e">
        <f t="shared" ref="AQ207" si="351">+M207-AO207</f>
        <v>#N/A</v>
      </c>
      <c r="AR207" s="473" t="e">
        <f>+VLOOKUP(MIN(AP207),Listados!$J$18:$K$24,2,TRUE)</f>
        <v>#N/A</v>
      </c>
      <c r="AS207" s="473" t="e">
        <f>+VLOOKUP(MIN(AQ207),Listados!$J$26:$K$32,2,TRUE)</f>
        <v>#N/A</v>
      </c>
      <c r="AT207" s="473" t="e">
        <f>IF(AND(AR207&lt;&gt;"",AS207&lt;&gt;""),VLOOKUP(AR207&amp;AS207,Listados!$M$3:$N$27,2,FALSE),"")</f>
        <v>#N/A</v>
      </c>
      <c r="AU207" s="473" t="e">
        <f>+VLOOKUP(AT207,Listados!$P$3:$Q$6,2,FALSE)</f>
        <v>#N/A</v>
      </c>
      <c r="AV207" s="235"/>
      <c r="AW207" s="235"/>
      <c r="AX207" s="238"/>
      <c r="AY207" s="262"/>
      <c r="AZ207" s="235"/>
      <c r="BA207" s="235"/>
      <c r="BB207" s="428"/>
      <c r="BC207" s="428"/>
      <c r="BD207" s="428"/>
      <c r="BE207" s="430"/>
      <c r="BF207" s="432"/>
      <c r="BG207" s="432"/>
    </row>
    <row r="208" spans="1:59">
      <c r="A208" s="474"/>
      <c r="B208" s="471"/>
      <c r="C208" s="475"/>
      <c r="D208" s="471"/>
      <c r="E208" s="471"/>
      <c r="F208" s="471"/>
      <c r="G208" s="236"/>
      <c r="H208" s="236"/>
      <c r="I208" s="236"/>
      <c r="J208" s="471"/>
      <c r="K208" s="473"/>
      <c r="L208" s="476"/>
      <c r="M208" s="473"/>
      <c r="N208" s="473"/>
      <c r="O208" s="256"/>
      <c r="P208" s="230"/>
      <c r="Q208" s="250"/>
      <c r="R208" s="232"/>
      <c r="S208" s="233" t="str">
        <f t="shared" ref="S208:S250" si="352">+IF(R208="si",15,"0")</f>
        <v>0</v>
      </c>
      <c r="T208" s="232"/>
      <c r="U208" s="233" t="str">
        <f t="shared" ref="U208:U250" si="353">+IF(T208="si",15,"0")</f>
        <v>0</v>
      </c>
      <c r="V208" s="232"/>
      <c r="W208" s="233" t="str">
        <f t="shared" ref="W208:W250" si="354">+IF(V208="si",15,"0")</f>
        <v>0</v>
      </c>
      <c r="X208" s="232"/>
      <c r="Y208" s="233" t="str">
        <f t="shared" ref="Y208:Y250" si="355">+IF(X208="Preventivo",15,IF(X208="Detectivo",10,"0"))</f>
        <v>0</v>
      </c>
      <c r="Z208" s="232"/>
      <c r="AA208" s="233" t="str">
        <f t="shared" ref="AA208:AA250" si="356">+IF(Z208="si",15,"0")</f>
        <v>0</v>
      </c>
      <c r="AB208" s="232"/>
      <c r="AC208" s="233" t="str">
        <f t="shared" ref="AC208:AC250" si="357">+IF(AB208="si",15,"0")</f>
        <v>0</v>
      </c>
      <c r="AD208" s="232"/>
      <c r="AE208" s="233" t="str">
        <f t="shared" ref="AE208:AE250" si="358">+IF(AD208="Completa",10,IF(AD208="Incompleta",5,"0"))</f>
        <v>0</v>
      </c>
      <c r="AF208" s="227" t="str">
        <f t="shared" ref="AF208:AF250" si="359">IF((SUM(S208,U208,W208,Y208,AA208,AC208,AE208)=0),"",(SUM(S208,U208,W208,Y208,AA208,AC208,AE208)))</f>
        <v/>
      </c>
      <c r="AG208" s="227" t="str">
        <f t="shared" ref="AG208:AG250" si="360">IF(AF208&lt;=85,"Débil",IF(AF208&lt;=95,"Moderado",IF(AF208=100,"Fuerte","")))</f>
        <v/>
      </c>
      <c r="AH208" s="234"/>
      <c r="AI208" s="227" t="str">
        <f t="shared" ref="AI208:AI250" si="361">+IF(AH208="siempre","Fuerte",IF(AH208="Algunas veces","Moderado",IF(AH208="No se ejecuta","Débil","")))</f>
        <v/>
      </c>
      <c r="AJ208" s="227" t="str">
        <f>IFERROR(VLOOKUP((CONCATENATE(AG208,AI208)),Listados!$U$3:$V$11,2,FALSE),"")</f>
        <v/>
      </c>
      <c r="AK208" s="227" t="str">
        <f t="shared" ref="AK208:AK250" si="362">IF(AJ208="","",IF(AJ208="Débil", 0, IF(AJ208="Moderado",50,100)))</f>
        <v/>
      </c>
      <c r="AL208" s="472"/>
      <c r="AM208" s="472"/>
      <c r="AN208" s="472"/>
      <c r="AO208" s="472"/>
      <c r="AP208" s="423"/>
      <c r="AQ208" s="423"/>
      <c r="AR208" s="473"/>
      <c r="AS208" s="473"/>
      <c r="AT208" s="473"/>
      <c r="AU208" s="473"/>
      <c r="AV208" s="235"/>
      <c r="AW208" s="235"/>
      <c r="AX208" s="235"/>
      <c r="AY208" s="235"/>
      <c r="AZ208" s="235"/>
      <c r="BA208" s="235"/>
      <c r="BB208" s="428"/>
      <c r="BC208" s="428"/>
      <c r="BD208" s="428"/>
      <c r="BE208" s="430"/>
      <c r="BF208" s="432"/>
      <c r="BG208" s="432"/>
    </row>
    <row r="209" spans="1:59">
      <c r="A209" s="474"/>
      <c r="B209" s="471"/>
      <c r="C209" s="475"/>
      <c r="D209" s="471"/>
      <c r="E209" s="471"/>
      <c r="F209" s="471"/>
      <c r="G209" s="236"/>
      <c r="H209" s="236"/>
      <c r="I209" s="236"/>
      <c r="J209" s="471"/>
      <c r="K209" s="473"/>
      <c r="L209" s="476"/>
      <c r="M209" s="473"/>
      <c r="N209" s="473"/>
      <c r="O209" s="247"/>
      <c r="P209" s="237"/>
      <c r="Q209" s="248"/>
      <c r="R209" s="232"/>
      <c r="S209" s="233" t="str">
        <f t="shared" si="352"/>
        <v>0</v>
      </c>
      <c r="T209" s="232"/>
      <c r="U209" s="233" t="str">
        <f t="shared" si="353"/>
        <v>0</v>
      </c>
      <c r="V209" s="232"/>
      <c r="W209" s="233" t="str">
        <f t="shared" si="354"/>
        <v>0</v>
      </c>
      <c r="X209" s="232"/>
      <c r="Y209" s="233" t="str">
        <f t="shared" si="355"/>
        <v>0</v>
      </c>
      <c r="Z209" s="232"/>
      <c r="AA209" s="233" t="str">
        <f t="shared" si="356"/>
        <v>0</v>
      </c>
      <c r="AB209" s="232"/>
      <c r="AC209" s="233" t="str">
        <f t="shared" si="357"/>
        <v>0</v>
      </c>
      <c r="AD209" s="232"/>
      <c r="AE209" s="233" t="str">
        <f t="shared" si="358"/>
        <v>0</v>
      </c>
      <c r="AF209" s="227" t="str">
        <f t="shared" si="359"/>
        <v/>
      </c>
      <c r="AG209" s="227" t="str">
        <f t="shared" si="360"/>
        <v/>
      </c>
      <c r="AH209" s="234"/>
      <c r="AI209" s="227" t="str">
        <f t="shared" si="361"/>
        <v/>
      </c>
      <c r="AJ209" s="227" t="str">
        <f>IFERROR(VLOOKUP((CONCATENATE(AG209,AI209)),Listados!$U$3:$V$11,2,FALSE),"")</f>
        <v/>
      </c>
      <c r="AK209" s="227" t="str">
        <f t="shared" si="362"/>
        <v/>
      </c>
      <c r="AL209" s="472"/>
      <c r="AM209" s="472"/>
      <c r="AN209" s="472"/>
      <c r="AO209" s="472"/>
      <c r="AP209" s="423"/>
      <c r="AQ209" s="423"/>
      <c r="AR209" s="473"/>
      <c r="AS209" s="473"/>
      <c r="AT209" s="473"/>
      <c r="AU209" s="473"/>
      <c r="AV209" s="235"/>
      <c r="AW209" s="235"/>
      <c r="AX209" s="238"/>
      <c r="AY209" s="238"/>
      <c r="AZ209" s="235"/>
      <c r="BA209" s="235"/>
      <c r="BB209" s="428"/>
      <c r="BC209" s="428"/>
      <c r="BD209" s="428"/>
      <c r="BE209" s="430"/>
      <c r="BF209" s="432"/>
      <c r="BG209" s="432"/>
    </row>
    <row r="210" spans="1:59" ht="15.75" thickBot="1">
      <c r="A210" s="474"/>
      <c r="B210" s="471"/>
      <c r="C210" s="475"/>
      <c r="D210" s="471"/>
      <c r="E210" s="471"/>
      <c r="F210" s="471"/>
      <c r="G210" s="236"/>
      <c r="H210" s="236"/>
      <c r="I210" s="236"/>
      <c r="J210" s="471"/>
      <c r="K210" s="473"/>
      <c r="L210" s="476"/>
      <c r="M210" s="473"/>
      <c r="N210" s="473"/>
      <c r="O210" s="247"/>
      <c r="P210" s="237"/>
      <c r="Q210" s="248"/>
      <c r="R210" s="232"/>
      <c r="S210" s="233" t="str">
        <f t="shared" si="352"/>
        <v>0</v>
      </c>
      <c r="T210" s="232"/>
      <c r="U210" s="233" t="str">
        <f t="shared" si="353"/>
        <v>0</v>
      </c>
      <c r="V210" s="232"/>
      <c r="W210" s="233" t="str">
        <f t="shared" si="354"/>
        <v>0</v>
      </c>
      <c r="X210" s="232"/>
      <c r="Y210" s="233" t="str">
        <f t="shared" si="355"/>
        <v>0</v>
      </c>
      <c r="Z210" s="232"/>
      <c r="AA210" s="233" t="str">
        <f t="shared" si="356"/>
        <v>0</v>
      </c>
      <c r="AB210" s="232"/>
      <c r="AC210" s="233" t="str">
        <f t="shared" si="357"/>
        <v>0</v>
      </c>
      <c r="AD210" s="232"/>
      <c r="AE210" s="233" t="str">
        <f t="shared" si="358"/>
        <v>0</v>
      </c>
      <c r="AF210" s="227" t="str">
        <f t="shared" si="359"/>
        <v/>
      </c>
      <c r="AG210" s="227" t="str">
        <f t="shared" si="360"/>
        <v/>
      </c>
      <c r="AH210" s="234"/>
      <c r="AI210" s="227" t="str">
        <f t="shared" si="361"/>
        <v/>
      </c>
      <c r="AJ210" s="227" t="str">
        <f>IFERROR(VLOOKUP((CONCATENATE(AG210,AI210)),Listados!$U$3:$V$11,2,FALSE),"")</f>
        <v/>
      </c>
      <c r="AK210" s="227" t="str">
        <f t="shared" si="362"/>
        <v/>
      </c>
      <c r="AL210" s="472"/>
      <c r="AM210" s="472"/>
      <c r="AN210" s="472"/>
      <c r="AO210" s="472"/>
      <c r="AP210" s="443"/>
      <c r="AQ210" s="443"/>
      <c r="AR210" s="473"/>
      <c r="AS210" s="473"/>
      <c r="AT210" s="473"/>
      <c r="AU210" s="473"/>
      <c r="AV210" s="235"/>
      <c r="AW210" s="235"/>
      <c r="AX210" s="238"/>
      <c r="AY210" s="238"/>
      <c r="AZ210" s="235"/>
      <c r="BA210" s="235"/>
      <c r="BB210" s="429"/>
      <c r="BC210" s="429"/>
      <c r="BD210" s="429"/>
      <c r="BE210" s="431"/>
      <c r="BF210" s="433"/>
      <c r="BG210" s="433"/>
    </row>
    <row r="211" spans="1:59">
      <c r="A211" s="474">
        <v>51</v>
      </c>
      <c r="B211" s="471"/>
      <c r="C211" s="475"/>
      <c r="D211" s="471"/>
      <c r="E211" s="470"/>
      <c r="F211" s="470"/>
      <c r="G211" s="236"/>
      <c r="H211" s="236"/>
      <c r="I211" s="236"/>
      <c r="J211" s="471"/>
      <c r="K211" s="473" t="e">
        <f>+VLOOKUP(J211,Listados!$K$8:$L$12,2,0)</f>
        <v>#N/A</v>
      </c>
      <c r="L211" s="476"/>
      <c r="M211" s="473" t="e">
        <f>+VLOOKUP(L211,Listados!$K$13:$L$17,2,0)</f>
        <v>#N/A</v>
      </c>
      <c r="N211" s="473" t="str">
        <f>IF(AND(J211&lt;&gt;"",L211&lt;&gt;""),VLOOKUP(J211&amp;L211,Listados!$M$3:$N$27,2,FALSE),"")</f>
        <v/>
      </c>
      <c r="O211" s="256"/>
      <c r="P211" s="230"/>
      <c r="Q211" s="250"/>
      <c r="R211" s="232"/>
      <c r="S211" s="233" t="str">
        <f t="shared" si="352"/>
        <v>0</v>
      </c>
      <c r="T211" s="232"/>
      <c r="U211" s="233" t="str">
        <f t="shared" si="353"/>
        <v>0</v>
      </c>
      <c r="V211" s="232"/>
      <c r="W211" s="233" t="str">
        <f t="shared" si="354"/>
        <v>0</v>
      </c>
      <c r="X211" s="232"/>
      <c r="Y211" s="233" t="str">
        <f t="shared" si="355"/>
        <v>0</v>
      </c>
      <c r="Z211" s="232"/>
      <c r="AA211" s="233" t="str">
        <f t="shared" si="356"/>
        <v>0</v>
      </c>
      <c r="AB211" s="232"/>
      <c r="AC211" s="233" t="str">
        <f t="shared" si="357"/>
        <v>0</v>
      </c>
      <c r="AD211" s="232"/>
      <c r="AE211" s="233" t="str">
        <f t="shared" si="358"/>
        <v>0</v>
      </c>
      <c r="AF211" s="227" t="str">
        <f t="shared" si="359"/>
        <v/>
      </c>
      <c r="AG211" s="227" t="str">
        <f t="shared" si="360"/>
        <v/>
      </c>
      <c r="AH211" s="234"/>
      <c r="AI211" s="227" t="str">
        <f t="shared" si="361"/>
        <v/>
      </c>
      <c r="AJ211" s="227" t="str">
        <f>IFERROR(VLOOKUP((CONCATENATE(AG211,AI211)),Listados!$U$3:$V$11,2,FALSE),"")</f>
        <v/>
      </c>
      <c r="AK211" s="227" t="str">
        <f t="shared" si="362"/>
        <v/>
      </c>
      <c r="AL211" s="472" t="e">
        <f t="shared" ref="AL211" si="363">AVERAGE(AK211:AK214)</f>
        <v>#DIV/0!</v>
      </c>
      <c r="AM211" s="472" t="e">
        <f t="shared" ref="AM211" si="364">IF(AL211&lt;=50,"Débil",IF(AL211&lt;=99,"Moderado",IF(AL211=100,"fuerte","")))</f>
        <v>#DIV/0!</v>
      </c>
      <c r="AN211" s="472" t="e">
        <f t="shared" ref="AN211" si="365">+IF(AND(Q211="Preventivo",AM211="Fuerte"),2,IF(AND(Q211="Preventivo",AM211="Moderado"),1,0))</f>
        <v>#DIV/0!</v>
      </c>
      <c r="AO211" s="472" t="e">
        <f t="shared" ref="AO211" si="366">+IF(AND(Q211="Detectivo",$AM211="Fuerte"),2,IF(AND(Q211="Detectivo",$AM211="Moderado"),1,IF(AND(Q211="Preventivo",$AM211="Fuerte"),1,0)))</f>
        <v>#DIV/0!</v>
      </c>
      <c r="AP211" s="442" t="e">
        <f t="shared" ref="AP211" si="367">+K211-AN211</f>
        <v>#N/A</v>
      </c>
      <c r="AQ211" s="442" t="e">
        <f t="shared" ref="AQ211" si="368">+M211-AO211</f>
        <v>#N/A</v>
      </c>
      <c r="AR211" s="473" t="e">
        <f>+VLOOKUP(MIN(AP211),Listados!$J$18:$K$24,2,TRUE)</f>
        <v>#N/A</v>
      </c>
      <c r="AS211" s="473" t="e">
        <f>+VLOOKUP(MIN(AQ211),Listados!$J$26:$K$32,2,TRUE)</f>
        <v>#N/A</v>
      </c>
      <c r="AT211" s="473" t="e">
        <f>IF(AND(AR211&lt;&gt;"",AS211&lt;&gt;""),VLOOKUP(AR211&amp;AS211,Listados!$M$3:$N$27,2,FALSE),"")</f>
        <v>#N/A</v>
      </c>
      <c r="AU211" s="473" t="e">
        <f>+VLOOKUP(AT211,Listados!$P$3:$Q$6,2,FALSE)</f>
        <v>#N/A</v>
      </c>
      <c r="AV211" s="235"/>
      <c r="AW211" s="235"/>
      <c r="AX211" s="238"/>
      <c r="AY211" s="262"/>
      <c r="AZ211" s="235"/>
      <c r="BA211" s="235"/>
      <c r="BB211" s="428"/>
      <c r="BC211" s="428"/>
      <c r="BD211" s="428"/>
      <c r="BE211" s="430"/>
      <c r="BF211" s="432"/>
      <c r="BG211" s="432"/>
    </row>
    <row r="212" spans="1:59">
      <c r="A212" s="474"/>
      <c r="B212" s="471"/>
      <c r="C212" s="475"/>
      <c r="D212" s="471"/>
      <c r="E212" s="471"/>
      <c r="F212" s="471"/>
      <c r="G212" s="236"/>
      <c r="H212" s="236"/>
      <c r="I212" s="236"/>
      <c r="J212" s="471"/>
      <c r="K212" s="473"/>
      <c r="L212" s="476"/>
      <c r="M212" s="473"/>
      <c r="N212" s="473"/>
      <c r="O212" s="256"/>
      <c r="P212" s="230"/>
      <c r="Q212" s="250"/>
      <c r="R212" s="232"/>
      <c r="S212" s="233" t="str">
        <f t="shared" si="352"/>
        <v>0</v>
      </c>
      <c r="T212" s="232"/>
      <c r="U212" s="233" t="str">
        <f t="shared" si="353"/>
        <v>0</v>
      </c>
      <c r="V212" s="232"/>
      <c r="W212" s="233" t="str">
        <f t="shared" si="354"/>
        <v>0</v>
      </c>
      <c r="X212" s="232"/>
      <c r="Y212" s="233" t="str">
        <f t="shared" si="355"/>
        <v>0</v>
      </c>
      <c r="Z212" s="232"/>
      <c r="AA212" s="233" t="str">
        <f t="shared" si="356"/>
        <v>0</v>
      </c>
      <c r="AB212" s="232"/>
      <c r="AC212" s="233" t="str">
        <f t="shared" si="357"/>
        <v>0</v>
      </c>
      <c r="AD212" s="232"/>
      <c r="AE212" s="233" t="str">
        <f t="shared" si="358"/>
        <v>0</v>
      </c>
      <c r="AF212" s="227" t="str">
        <f t="shared" si="359"/>
        <v/>
      </c>
      <c r="AG212" s="227" t="str">
        <f t="shared" si="360"/>
        <v/>
      </c>
      <c r="AH212" s="234"/>
      <c r="AI212" s="227" t="str">
        <f t="shared" si="361"/>
        <v/>
      </c>
      <c r="AJ212" s="227" t="str">
        <f>IFERROR(VLOOKUP((CONCATENATE(AG212,AI212)),Listados!$U$3:$V$11,2,FALSE),"")</f>
        <v/>
      </c>
      <c r="AK212" s="227" t="str">
        <f t="shared" si="362"/>
        <v/>
      </c>
      <c r="AL212" s="472"/>
      <c r="AM212" s="472"/>
      <c r="AN212" s="472"/>
      <c r="AO212" s="472"/>
      <c r="AP212" s="423"/>
      <c r="AQ212" s="423"/>
      <c r="AR212" s="473"/>
      <c r="AS212" s="473"/>
      <c r="AT212" s="473"/>
      <c r="AU212" s="473"/>
      <c r="AV212" s="235"/>
      <c r="AW212" s="235"/>
      <c r="AX212" s="235"/>
      <c r="AY212" s="235"/>
      <c r="AZ212" s="235"/>
      <c r="BA212" s="235"/>
      <c r="BB212" s="428"/>
      <c r="BC212" s="428"/>
      <c r="BD212" s="428"/>
      <c r="BE212" s="430"/>
      <c r="BF212" s="432"/>
      <c r="BG212" s="432"/>
    </row>
    <row r="213" spans="1:59">
      <c r="A213" s="474"/>
      <c r="B213" s="471"/>
      <c r="C213" s="475"/>
      <c r="D213" s="471"/>
      <c r="E213" s="471"/>
      <c r="F213" s="471"/>
      <c r="G213" s="236"/>
      <c r="H213" s="236"/>
      <c r="I213" s="236"/>
      <c r="J213" s="471"/>
      <c r="K213" s="473"/>
      <c r="L213" s="476"/>
      <c r="M213" s="473"/>
      <c r="N213" s="473"/>
      <c r="O213" s="247"/>
      <c r="P213" s="237"/>
      <c r="Q213" s="248"/>
      <c r="R213" s="232"/>
      <c r="S213" s="233" t="str">
        <f t="shared" si="352"/>
        <v>0</v>
      </c>
      <c r="T213" s="232"/>
      <c r="U213" s="233" t="str">
        <f t="shared" si="353"/>
        <v>0</v>
      </c>
      <c r="V213" s="232"/>
      <c r="W213" s="233" t="str">
        <f t="shared" si="354"/>
        <v>0</v>
      </c>
      <c r="X213" s="232"/>
      <c r="Y213" s="233" t="str">
        <f t="shared" si="355"/>
        <v>0</v>
      </c>
      <c r="Z213" s="232"/>
      <c r="AA213" s="233" t="str">
        <f t="shared" si="356"/>
        <v>0</v>
      </c>
      <c r="AB213" s="232"/>
      <c r="AC213" s="233" t="str">
        <f t="shared" si="357"/>
        <v>0</v>
      </c>
      <c r="AD213" s="232"/>
      <c r="AE213" s="233" t="str">
        <f t="shared" si="358"/>
        <v>0</v>
      </c>
      <c r="AF213" s="227" t="str">
        <f t="shared" si="359"/>
        <v/>
      </c>
      <c r="AG213" s="227" t="str">
        <f t="shared" si="360"/>
        <v/>
      </c>
      <c r="AH213" s="234"/>
      <c r="AI213" s="227" t="str">
        <f t="shared" si="361"/>
        <v/>
      </c>
      <c r="AJ213" s="227" t="str">
        <f>IFERROR(VLOOKUP((CONCATENATE(AG213,AI213)),Listados!$U$3:$V$11,2,FALSE),"")</f>
        <v/>
      </c>
      <c r="AK213" s="227" t="str">
        <f t="shared" si="362"/>
        <v/>
      </c>
      <c r="AL213" s="472"/>
      <c r="AM213" s="472"/>
      <c r="AN213" s="472"/>
      <c r="AO213" s="472"/>
      <c r="AP213" s="423"/>
      <c r="AQ213" s="423"/>
      <c r="AR213" s="473"/>
      <c r="AS213" s="473"/>
      <c r="AT213" s="473"/>
      <c r="AU213" s="473"/>
      <c r="AV213" s="235"/>
      <c r="AW213" s="235"/>
      <c r="AX213" s="238"/>
      <c r="AY213" s="238"/>
      <c r="AZ213" s="235"/>
      <c r="BA213" s="235"/>
      <c r="BB213" s="428"/>
      <c r="BC213" s="428"/>
      <c r="BD213" s="428"/>
      <c r="BE213" s="430"/>
      <c r="BF213" s="432"/>
      <c r="BG213" s="432"/>
    </row>
    <row r="214" spans="1:59" ht="15.75" thickBot="1">
      <c r="A214" s="474"/>
      <c r="B214" s="471"/>
      <c r="C214" s="475"/>
      <c r="D214" s="471"/>
      <c r="E214" s="471"/>
      <c r="F214" s="471"/>
      <c r="G214" s="236"/>
      <c r="H214" s="236"/>
      <c r="I214" s="236"/>
      <c r="J214" s="471"/>
      <c r="K214" s="473"/>
      <c r="L214" s="476"/>
      <c r="M214" s="473"/>
      <c r="N214" s="473"/>
      <c r="O214" s="247"/>
      <c r="P214" s="237"/>
      <c r="Q214" s="248"/>
      <c r="R214" s="232"/>
      <c r="S214" s="233" t="str">
        <f t="shared" si="352"/>
        <v>0</v>
      </c>
      <c r="T214" s="232"/>
      <c r="U214" s="233" t="str">
        <f t="shared" si="353"/>
        <v>0</v>
      </c>
      <c r="V214" s="232"/>
      <c r="W214" s="233" t="str">
        <f t="shared" si="354"/>
        <v>0</v>
      </c>
      <c r="X214" s="232"/>
      <c r="Y214" s="233" t="str">
        <f t="shared" si="355"/>
        <v>0</v>
      </c>
      <c r="Z214" s="232"/>
      <c r="AA214" s="233" t="str">
        <f t="shared" si="356"/>
        <v>0</v>
      </c>
      <c r="AB214" s="232"/>
      <c r="AC214" s="233" t="str">
        <f t="shared" si="357"/>
        <v>0</v>
      </c>
      <c r="AD214" s="232"/>
      <c r="AE214" s="233" t="str">
        <f t="shared" si="358"/>
        <v>0</v>
      </c>
      <c r="AF214" s="227" t="str">
        <f t="shared" si="359"/>
        <v/>
      </c>
      <c r="AG214" s="227" t="str">
        <f t="shared" si="360"/>
        <v/>
      </c>
      <c r="AH214" s="234"/>
      <c r="AI214" s="227" t="str">
        <f t="shared" si="361"/>
        <v/>
      </c>
      <c r="AJ214" s="227" t="str">
        <f>IFERROR(VLOOKUP((CONCATENATE(AG214,AI214)),Listados!$U$3:$V$11,2,FALSE),"")</f>
        <v/>
      </c>
      <c r="AK214" s="227" t="str">
        <f t="shared" si="362"/>
        <v/>
      </c>
      <c r="AL214" s="472"/>
      <c r="AM214" s="472"/>
      <c r="AN214" s="472"/>
      <c r="AO214" s="472"/>
      <c r="AP214" s="443"/>
      <c r="AQ214" s="443"/>
      <c r="AR214" s="473"/>
      <c r="AS214" s="473"/>
      <c r="AT214" s="473"/>
      <c r="AU214" s="473"/>
      <c r="AV214" s="235"/>
      <c r="AW214" s="235"/>
      <c r="AX214" s="238"/>
      <c r="AY214" s="238"/>
      <c r="AZ214" s="235"/>
      <c r="BA214" s="235"/>
      <c r="BB214" s="429"/>
      <c r="BC214" s="429"/>
      <c r="BD214" s="429"/>
      <c r="BE214" s="431"/>
      <c r="BF214" s="433"/>
      <c r="BG214" s="433"/>
    </row>
    <row r="215" spans="1:59">
      <c r="A215" s="474">
        <v>52</v>
      </c>
      <c r="B215" s="471"/>
      <c r="C215" s="475"/>
      <c r="D215" s="471"/>
      <c r="E215" s="470"/>
      <c r="F215" s="470"/>
      <c r="G215" s="236"/>
      <c r="H215" s="236"/>
      <c r="I215" s="236"/>
      <c r="J215" s="471"/>
      <c r="K215" s="473" t="e">
        <f>+VLOOKUP(J215,Listados!$K$8:$L$12,2,0)</f>
        <v>#N/A</v>
      </c>
      <c r="L215" s="476"/>
      <c r="M215" s="473" t="e">
        <f>+VLOOKUP(L215,Listados!$K$13:$L$17,2,0)</f>
        <v>#N/A</v>
      </c>
      <c r="N215" s="473" t="str">
        <f>IF(AND(J215&lt;&gt;"",L215&lt;&gt;""),VLOOKUP(J215&amp;L215,Listados!$M$3:$N$27,2,FALSE),"")</f>
        <v/>
      </c>
      <c r="O215" s="256"/>
      <c r="P215" s="230"/>
      <c r="Q215" s="250"/>
      <c r="R215" s="232"/>
      <c r="S215" s="233" t="str">
        <f t="shared" si="352"/>
        <v>0</v>
      </c>
      <c r="T215" s="232"/>
      <c r="U215" s="233" t="str">
        <f t="shared" si="353"/>
        <v>0</v>
      </c>
      <c r="V215" s="232"/>
      <c r="W215" s="233" t="str">
        <f t="shared" si="354"/>
        <v>0</v>
      </c>
      <c r="X215" s="232"/>
      <c r="Y215" s="233" t="str">
        <f t="shared" si="355"/>
        <v>0</v>
      </c>
      <c r="Z215" s="232"/>
      <c r="AA215" s="233" t="str">
        <f t="shared" si="356"/>
        <v>0</v>
      </c>
      <c r="AB215" s="232"/>
      <c r="AC215" s="233" t="str">
        <f t="shared" si="357"/>
        <v>0</v>
      </c>
      <c r="AD215" s="232"/>
      <c r="AE215" s="233" t="str">
        <f t="shared" si="358"/>
        <v>0</v>
      </c>
      <c r="AF215" s="227" t="str">
        <f t="shared" si="359"/>
        <v/>
      </c>
      <c r="AG215" s="227" t="str">
        <f t="shared" si="360"/>
        <v/>
      </c>
      <c r="AH215" s="234"/>
      <c r="AI215" s="227" t="str">
        <f t="shared" si="361"/>
        <v/>
      </c>
      <c r="AJ215" s="227" t="str">
        <f>IFERROR(VLOOKUP((CONCATENATE(AG215,AI215)),Listados!$U$3:$V$11,2,FALSE),"")</f>
        <v/>
      </c>
      <c r="AK215" s="227" t="str">
        <f t="shared" si="362"/>
        <v/>
      </c>
      <c r="AL215" s="472" t="e">
        <f t="shared" ref="AL215" si="369">AVERAGE(AK215:AK218)</f>
        <v>#DIV/0!</v>
      </c>
      <c r="AM215" s="472" t="e">
        <f t="shared" ref="AM215" si="370">IF(AL215&lt;=50,"Débil",IF(AL215&lt;=99,"Moderado",IF(AL215=100,"fuerte","")))</f>
        <v>#DIV/0!</v>
      </c>
      <c r="AN215" s="472" t="e">
        <f t="shared" ref="AN215" si="371">+IF(AND(Q215="Preventivo",AM215="Fuerte"),2,IF(AND(Q215="Preventivo",AM215="Moderado"),1,0))</f>
        <v>#DIV/0!</v>
      </c>
      <c r="AO215" s="472" t="e">
        <f t="shared" ref="AO215" si="372">+IF(AND(Q215="Detectivo",$AM215="Fuerte"),2,IF(AND(Q215="Detectivo",$AM215="Moderado"),1,IF(AND(Q215="Preventivo",$AM215="Fuerte"),1,0)))</f>
        <v>#DIV/0!</v>
      </c>
      <c r="AP215" s="442" t="e">
        <f t="shared" ref="AP215" si="373">+K215-AN215</f>
        <v>#N/A</v>
      </c>
      <c r="AQ215" s="442" t="e">
        <f t="shared" ref="AQ215" si="374">+M215-AO215</f>
        <v>#N/A</v>
      </c>
      <c r="AR215" s="473" t="e">
        <f>+VLOOKUP(MIN(AP215),Listados!$J$18:$K$24,2,TRUE)</f>
        <v>#N/A</v>
      </c>
      <c r="AS215" s="473" t="e">
        <f>+VLOOKUP(MIN(AQ215),Listados!$J$26:$K$32,2,TRUE)</f>
        <v>#N/A</v>
      </c>
      <c r="AT215" s="473" t="e">
        <f>IF(AND(AR215&lt;&gt;"",AS215&lt;&gt;""),VLOOKUP(AR215&amp;AS215,Listados!$M$3:$N$27,2,FALSE),"")</f>
        <v>#N/A</v>
      </c>
      <c r="AU215" s="473" t="e">
        <f>+VLOOKUP(AT215,Listados!$P$3:$Q$6,2,FALSE)</f>
        <v>#N/A</v>
      </c>
      <c r="AV215" s="235"/>
      <c r="AW215" s="235"/>
      <c r="AX215" s="238"/>
      <c r="AY215" s="262"/>
      <c r="AZ215" s="235"/>
      <c r="BA215" s="235"/>
      <c r="BB215" s="428"/>
      <c r="BC215" s="428"/>
      <c r="BD215" s="428"/>
      <c r="BE215" s="430"/>
      <c r="BF215" s="432"/>
      <c r="BG215" s="432"/>
    </row>
    <row r="216" spans="1:59">
      <c r="A216" s="474"/>
      <c r="B216" s="471"/>
      <c r="C216" s="475"/>
      <c r="D216" s="471"/>
      <c r="E216" s="471"/>
      <c r="F216" s="471"/>
      <c r="G216" s="236"/>
      <c r="H216" s="236"/>
      <c r="I216" s="236"/>
      <c r="J216" s="471"/>
      <c r="K216" s="473"/>
      <c r="L216" s="476"/>
      <c r="M216" s="473"/>
      <c r="N216" s="473"/>
      <c r="O216" s="256"/>
      <c r="P216" s="230"/>
      <c r="Q216" s="250"/>
      <c r="R216" s="232"/>
      <c r="S216" s="233" t="str">
        <f t="shared" si="352"/>
        <v>0</v>
      </c>
      <c r="T216" s="232"/>
      <c r="U216" s="233" t="str">
        <f t="shared" si="353"/>
        <v>0</v>
      </c>
      <c r="V216" s="232"/>
      <c r="W216" s="233" t="str">
        <f t="shared" si="354"/>
        <v>0</v>
      </c>
      <c r="X216" s="232"/>
      <c r="Y216" s="233" t="str">
        <f t="shared" si="355"/>
        <v>0</v>
      </c>
      <c r="Z216" s="232"/>
      <c r="AA216" s="233" t="str">
        <f t="shared" si="356"/>
        <v>0</v>
      </c>
      <c r="AB216" s="232"/>
      <c r="AC216" s="233" t="str">
        <f t="shared" si="357"/>
        <v>0</v>
      </c>
      <c r="AD216" s="232"/>
      <c r="AE216" s="233" t="str">
        <f t="shared" si="358"/>
        <v>0</v>
      </c>
      <c r="AF216" s="227" t="str">
        <f t="shared" si="359"/>
        <v/>
      </c>
      <c r="AG216" s="227" t="str">
        <f t="shared" si="360"/>
        <v/>
      </c>
      <c r="AH216" s="234"/>
      <c r="AI216" s="227" t="str">
        <f t="shared" si="361"/>
        <v/>
      </c>
      <c r="AJ216" s="227" t="str">
        <f>IFERROR(VLOOKUP((CONCATENATE(AG216,AI216)),Listados!$U$3:$V$11,2,FALSE),"")</f>
        <v/>
      </c>
      <c r="AK216" s="227" t="str">
        <f t="shared" si="362"/>
        <v/>
      </c>
      <c r="AL216" s="472"/>
      <c r="AM216" s="472"/>
      <c r="AN216" s="472"/>
      <c r="AO216" s="472"/>
      <c r="AP216" s="423"/>
      <c r="AQ216" s="423"/>
      <c r="AR216" s="473"/>
      <c r="AS216" s="473"/>
      <c r="AT216" s="473"/>
      <c r="AU216" s="473"/>
      <c r="AV216" s="235"/>
      <c r="AW216" s="235"/>
      <c r="AX216" s="235"/>
      <c r="AY216" s="235"/>
      <c r="AZ216" s="235"/>
      <c r="BA216" s="235"/>
      <c r="BB216" s="428"/>
      <c r="BC216" s="428"/>
      <c r="BD216" s="428"/>
      <c r="BE216" s="430"/>
      <c r="BF216" s="432"/>
      <c r="BG216" s="432"/>
    </row>
    <row r="217" spans="1:59">
      <c r="A217" s="474"/>
      <c r="B217" s="471"/>
      <c r="C217" s="475"/>
      <c r="D217" s="471"/>
      <c r="E217" s="471"/>
      <c r="F217" s="471"/>
      <c r="G217" s="236"/>
      <c r="H217" s="236"/>
      <c r="I217" s="236"/>
      <c r="J217" s="471"/>
      <c r="K217" s="473"/>
      <c r="L217" s="476"/>
      <c r="M217" s="473"/>
      <c r="N217" s="473"/>
      <c r="O217" s="247"/>
      <c r="P217" s="237"/>
      <c r="Q217" s="248"/>
      <c r="R217" s="232"/>
      <c r="S217" s="233" t="str">
        <f t="shared" si="352"/>
        <v>0</v>
      </c>
      <c r="T217" s="232"/>
      <c r="U217" s="233" t="str">
        <f t="shared" si="353"/>
        <v>0</v>
      </c>
      <c r="V217" s="232"/>
      <c r="W217" s="233" t="str">
        <f t="shared" si="354"/>
        <v>0</v>
      </c>
      <c r="X217" s="232"/>
      <c r="Y217" s="233" t="str">
        <f t="shared" si="355"/>
        <v>0</v>
      </c>
      <c r="Z217" s="232"/>
      <c r="AA217" s="233" t="str">
        <f t="shared" si="356"/>
        <v>0</v>
      </c>
      <c r="AB217" s="232"/>
      <c r="AC217" s="233" t="str">
        <f t="shared" si="357"/>
        <v>0</v>
      </c>
      <c r="AD217" s="232"/>
      <c r="AE217" s="233" t="str">
        <f t="shared" si="358"/>
        <v>0</v>
      </c>
      <c r="AF217" s="227" t="str">
        <f t="shared" si="359"/>
        <v/>
      </c>
      <c r="AG217" s="227" t="str">
        <f t="shared" si="360"/>
        <v/>
      </c>
      <c r="AH217" s="234"/>
      <c r="AI217" s="227" t="str">
        <f t="shared" si="361"/>
        <v/>
      </c>
      <c r="AJ217" s="227" t="str">
        <f>IFERROR(VLOOKUP((CONCATENATE(AG217,AI217)),Listados!$U$3:$V$11,2,FALSE),"")</f>
        <v/>
      </c>
      <c r="AK217" s="227" t="str">
        <f t="shared" si="362"/>
        <v/>
      </c>
      <c r="AL217" s="472"/>
      <c r="AM217" s="472"/>
      <c r="AN217" s="472"/>
      <c r="AO217" s="472"/>
      <c r="AP217" s="423"/>
      <c r="AQ217" s="423"/>
      <c r="AR217" s="473"/>
      <c r="AS217" s="473"/>
      <c r="AT217" s="473"/>
      <c r="AU217" s="473"/>
      <c r="AV217" s="235"/>
      <c r="AW217" s="235"/>
      <c r="AX217" s="238"/>
      <c r="AY217" s="238"/>
      <c r="AZ217" s="235"/>
      <c r="BA217" s="235"/>
      <c r="BB217" s="428"/>
      <c r="BC217" s="428"/>
      <c r="BD217" s="428"/>
      <c r="BE217" s="430"/>
      <c r="BF217" s="432"/>
      <c r="BG217" s="432"/>
    </row>
    <row r="218" spans="1:59" ht="15.75" thickBot="1">
      <c r="A218" s="474"/>
      <c r="B218" s="471"/>
      <c r="C218" s="475"/>
      <c r="D218" s="471"/>
      <c r="E218" s="471"/>
      <c r="F218" s="471"/>
      <c r="G218" s="236"/>
      <c r="H218" s="236"/>
      <c r="I218" s="236"/>
      <c r="J218" s="471"/>
      <c r="K218" s="473"/>
      <c r="L218" s="476"/>
      <c r="M218" s="473"/>
      <c r="N218" s="473"/>
      <c r="O218" s="247"/>
      <c r="P218" s="237"/>
      <c r="Q218" s="248"/>
      <c r="R218" s="232"/>
      <c r="S218" s="233" t="str">
        <f t="shared" si="352"/>
        <v>0</v>
      </c>
      <c r="T218" s="232"/>
      <c r="U218" s="233" t="str">
        <f t="shared" si="353"/>
        <v>0</v>
      </c>
      <c r="V218" s="232"/>
      <c r="W218" s="233" t="str">
        <f t="shared" si="354"/>
        <v>0</v>
      </c>
      <c r="X218" s="232"/>
      <c r="Y218" s="233" t="str">
        <f t="shared" si="355"/>
        <v>0</v>
      </c>
      <c r="Z218" s="232"/>
      <c r="AA218" s="233" t="str">
        <f t="shared" si="356"/>
        <v>0</v>
      </c>
      <c r="AB218" s="232"/>
      <c r="AC218" s="233" t="str">
        <f t="shared" si="357"/>
        <v>0</v>
      </c>
      <c r="AD218" s="232"/>
      <c r="AE218" s="233" t="str">
        <f t="shared" si="358"/>
        <v>0</v>
      </c>
      <c r="AF218" s="227" t="str">
        <f t="shared" si="359"/>
        <v/>
      </c>
      <c r="AG218" s="227" t="str">
        <f t="shared" si="360"/>
        <v/>
      </c>
      <c r="AH218" s="234"/>
      <c r="AI218" s="227" t="str">
        <f t="shared" si="361"/>
        <v/>
      </c>
      <c r="AJ218" s="227" t="str">
        <f>IFERROR(VLOOKUP((CONCATENATE(AG218,AI218)),Listados!$U$3:$V$11,2,FALSE),"")</f>
        <v/>
      </c>
      <c r="AK218" s="227" t="str">
        <f t="shared" si="362"/>
        <v/>
      </c>
      <c r="AL218" s="472"/>
      <c r="AM218" s="472"/>
      <c r="AN218" s="472"/>
      <c r="AO218" s="472"/>
      <c r="AP218" s="443"/>
      <c r="AQ218" s="443"/>
      <c r="AR218" s="473"/>
      <c r="AS218" s="473"/>
      <c r="AT218" s="473"/>
      <c r="AU218" s="473"/>
      <c r="AV218" s="235"/>
      <c r="AW218" s="235"/>
      <c r="AX218" s="238"/>
      <c r="AY218" s="238"/>
      <c r="AZ218" s="235"/>
      <c r="BA218" s="235"/>
      <c r="BB218" s="429"/>
      <c r="BC218" s="429"/>
      <c r="BD218" s="429"/>
      <c r="BE218" s="431"/>
      <c r="BF218" s="433"/>
      <c r="BG218" s="433"/>
    </row>
    <row r="219" spans="1:59">
      <c r="A219" s="474">
        <v>53</v>
      </c>
      <c r="B219" s="471"/>
      <c r="C219" s="475"/>
      <c r="D219" s="471"/>
      <c r="E219" s="470"/>
      <c r="F219" s="470"/>
      <c r="G219" s="236"/>
      <c r="H219" s="236"/>
      <c r="I219" s="236"/>
      <c r="J219" s="471"/>
      <c r="K219" s="473" t="e">
        <f>+VLOOKUP(J219,Listados!$K$8:$L$12,2,0)</f>
        <v>#N/A</v>
      </c>
      <c r="L219" s="476"/>
      <c r="M219" s="473" t="e">
        <f>+VLOOKUP(L219,Listados!$K$13:$L$17,2,0)</f>
        <v>#N/A</v>
      </c>
      <c r="N219" s="473" t="str">
        <f>IF(AND(J219&lt;&gt;"",L219&lt;&gt;""),VLOOKUP(J219&amp;L219,Listados!$M$3:$N$27,2,FALSE),"")</f>
        <v/>
      </c>
      <c r="O219" s="256"/>
      <c r="P219" s="230"/>
      <c r="Q219" s="250"/>
      <c r="R219" s="232"/>
      <c r="S219" s="233" t="str">
        <f t="shared" si="352"/>
        <v>0</v>
      </c>
      <c r="T219" s="232"/>
      <c r="U219" s="233" t="str">
        <f t="shared" si="353"/>
        <v>0</v>
      </c>
      <c r="V219" s="232"/>
      <c r="W219" s="233" t="str">
        <f t="shared" si="354"/>
        <v>0</v>
      </c>
      <c r="X219" s="232"/>
      <c r="Y219" s="233" t="str">
        <f t="shared" si="355"/>
        <v>0</v>
      </c>
      <c r="Z219" s="232"/>
      <c r="AA219" s="233" t="str">
        <f t="shared" si="356"/>
        <v>0</v>
      </c>
      <c r="AB219" s="232"/>
      <c r="AC219" s="233" t="str">
        <f t="shared" si="357"/>
        <v>0</v>
      </c>
      <c r="AD219" s="232"/>
      <c r="AE219" s="233" t="str">
        <f t="shared" si="358"/>
        <v>0</v>
      </c>
      <c r="AF219" s="227" t="str">
        <f t="shared" si="359"/>
        <v/>
      </c>
      <c r="AG219" s="227" t="str">
        <f t="shared" si="360"/>
        <v/>
      </c>
      <c r="AH219" s="234"/>
      <c r="AI219" s="227" t="str">
        <f t="shared" si="361"/>
        <v/>
      </c>
      <c r="AJ219" s="227" t="str">
        <f>IFERROR(VLOOKUP((CONCATENATE(AG219,AI219)),Listados!$U$3:$V$11,2,FALSE),"")</f>
        <v/>
      </c>
      <c r="AK219" s="227" t="str">
        <f t="shared" si="362"/>
        <v/>
      </c>
      <c r="AL219" s="472" t="e">
        <f t="shared" ref="AL219" si="375">AVERAGE(AK219:AK222)</f>
        <v>#DIV/0!</v>
      </c>
      <c r="AM219" s="472" t="e">
        <f t="shared" ref="AM219" si="376">IF(AL219&lt;=50,"Débil",IF(AL219&lt;=99,"Moderado",IF(AL219=100,"fuerte","")))</f>
        <v>#DIV/0!</v>
      </c>
      <c r="AN219" s="472" t="e">
        <f t="shared" ref="AN219" si="377">+IF(AND(Q219="Preventivo",AM219="Fuerte"),2,IF(AND(Q219="Preventivo",AM219="Moderado"),1,0))</f>
        <v>#DIV/0!</v>
      </c>
      <c r="AO219" s="472" t="e">
        <f t="shared" ref="AO219" si="378">+IF(AND(Q219="Detectivo",$AM219="Fuerte"),2,IF(AND(Q219="Detectivo",$AM219="Moderado"),1,IF(AND(Q219="Preventivo",$AM219="Fuerte"),1,0)))</f>
        <v>#DIV/0!</v>
      </c>
      <c r="AP219" s="442" t="e">
        <f t="shared" ref="AP219" si="379">+K219-AN219</f>
        <v>#N/A</v>
      </c>
      <c r="AQ219" s="442" t="e">
        <f t="shared" ref="AQ219" si="380">+M219-AO219</f>
        <v>#N/A</v>
      </c>
      <c r="AR219" s="473" t="e">
        <f>+VLOOKUP(MIN(AP219),Listados!$J$18:$K$24,2,TRUE)</f>
        <v>#N/A</v>
      </c>
      <c r="AS219" s="473" t="e">
        <f>+VLOOKUP(MIN(AQ219),Listados!$J$26:$K$32,2,TRUE)</f>
        <v>#N/A</v>
      </c>
      <c r="AT219" s="473" t="e">
        <f>IF(AND(AR219&lt;&gt;"",AS219&lt;&gt;""),VLOOKUP(AR219&amp;AS219,Listados!$M$3:$N$27,2,FALSE),"")</f>
        <v>#N/A</v>
      </c>
      <c r="AU219" s="473" t="e">
        <f>+VLOOKUP(AT219,Listados!$P$3:$Q$6,2,FALSE)</f>
        <v>#N/A</v>
      </c>
      <c r="AV219" s="235"/>
      <c r="AW219" s="235"/>
      <c r="AX219" s="238"/>
      <c r="AY219" s="262"/>
      <c r="AZ219" s="235"/>
      <c r="BA219" s="235"/>
      <c r="BB219" s="428"/>
      <c r="BC219" s="428"/>
      <c r="BD219" s="428"/>
      <c r="BE219" s="430"/>
      <c r="BF219" s="432"/>
      <c r="BG219" s="432"/>
    </row>
    <row r="220" spans="1:59">
      <c r="A220" s="474"/>
      <c r="B220" s="471"/>
      <c r="C220" s="475"/>
      <c r="D220" s="471"/>
      <c r="E220" s="471"/>
      <c r="F220" s="471"/>
      <c r="G220" s="236"/>
      <c r="H220" s="236"/>
      <c r="I220" s="236"/>
      <c r="J220" s="471"/>
      <c r="K220" s="473"/>
      <c r="L220" s="476"/>
      <c r="M220" s="473"/>
      <c r="N220" s="473"/>
      <c r="O220" s="256"/>
      <c r="P220" s="230"/>
      <c r="Q220" s="250"/>
      <c r="R220" s="232"/>
      <c r="S220" s="233" t="str">
        <f t="shared" si="352"/>
        <v>0</v>
      </c>
      <c r="T220" s="232"/>
      <c r="U220" s="233" t="str">
        <f t="shared" si="353"/>
        <v>0</v>
      </c>
      <c r="V220" s="232"/>
      <c r="W220" s="233" t="str">
        <f t="shared" si="354"/>
        <v>0</v>
      </c>
      <c r="X220" s="232"/>
      <c r="Y220" s="233" t="str">
        <f t="shared" si="355"/>
        <v>0</v>
      </c>
      <c r="Z220" s="232"/>
      <c r="AA220" s="233" t="str">
        <f t="shared" si="356"/>
        <v>0</v>
      </c>
      <c r="AB220" s="232"/>
      <c r="AC220" s="233" t="str">
        <f t="shared" si="357"/>
        <v>0</v>
      </c>
      <c r="AD220" s="232"/>
      <c r="AE220" s="233" t="str">
        <f t="shared" si="358"/>
        <v>0</v>
      </c>
      <c r="AF220" s="227" t="str">
        <f t="shared" si="359"/>
        <v/>
      </c>
      <c r="AG220" s="227" t="str">
        <f t="shared" si="360"/>
        <v/>
      </c>
      <c r="AH220" s="234"/>
      <c r="AI220" s="227" t="str">
        <f t="shared" si="361"/>
        <v/>
      </c>
      <c r="AJ220" s="227" t="str">
        <f>IFERROR(VLOOKUP((CONCATENATE(AG220,AI220)),Listados!$U$3:$V$11,2,FALSE),"")</f>
        <v/>
      </c>
      <c r="AK220" s="227" t="str">
        <f t="shared" si="362"/>
        <v/>
      </c>
      <c r="AL220" s="472"/>
      <c r="AM220" s="472"/>
      <c r="AN220" s="472"/>
      <c r="AO220" s="472"/>
      <c r="AP220" s="423"/>
      <c r="AQ220" s="423"/>
      <c r="AR220" s="473"/>
      <c r="AS220" s="473"/>
      <c r="AT220" s="473"/>
      <c r="AU220" s="473"/>
      <c r="AV220" s="235"/>
      <c r="AW220" s="235"/>
      <c r="AX220" s="235"/>
      <c r="AY220" s="235"/>
      <c r="AZ220" s="235"/>
      <c r="BA220" s="235"/>
      <c r="BB220" s="428"/>
      <c r="BC220" s="428"/>
      <c r="BD220" s="428"/>
      <c r="BE220" s="430"/>
      <c r="BF220" s="432"/>
      <c r="BG220" s="432"/>
    </row>
    <row r="221" spans="1:59">
      <c r="A221" s="474"/>
      <c r="B221" s="471"/>
      <c r="C221" s="475"/>
      <c r="D221" s="471"/>
      <c r="E221" s="471"/>
      <c r="F221" s="471"/>
      <c r="G221" s="236"/>
      <c r="H221" s="236"/>
      <c r="I221" s="236"/>
      <c r="J221" s="471"/>
      <c r="K221" s="473"/>
      <c r="L221" s="476"/>
      <c r="M221" s="473"/>
      <c r="N221" s="473"/>
      <c r="O221" s="247"/>
      <c r="P221" s="237"/>
      <c r="Q221" s="248"/>
      <c r="R221" s="232"/>
      <c r="S221" s="233" t="str">
        <f t="shared" si="352"/>
        <v>0</v>
      </c>
      <c r="T221" s="232"/>
      <c r="U221" s="233" t="str">
        <f t="shared" si="353"/>
        <v>0</v>
      </c>
      <c r="V221" s="232"/>
      <c r="W221" s="233" t="str">
        <f t="shared" si="354"/>
        <v>0</v>
      </c>
      <c r="X221" s="232"/>
      <c r="Y221" s="233" t="str">
        <f t="shared" si="355"/>
        <v>0</v>
      </c>
      <c r="Z221" s="232"/>
      <c r="AA221" s="233" t="str">
        <f t="shared" si="356"/>
        <v>0</v>
      </c>
      <c r="AB221" s="232"/>
      <c r="AC221" s="233" t="str">
        <f t="shared" si="357"/>
        <v>0</v>
      </c>
      <c r="AD221" s="232"/>
      <c r="AE221" s="233" t="str">
        <f t="shared" si="358"/>
        <v>0</v>
      </c>
      <c r="AF221" s="227" t="str">
        <f t="shared" si="359"/>
        <v/>
      </c>
      <c r="AG221" s="227" t="str">
        <f t="shared" si="360"/>
        <v/>
      </c>
      <c r="AH221" s="234"/>
      <c r="AI221" s="227" t="str">
        <f t="shared" si="361"/>
        <v/>
      </c>
      <c r="AJ221" s="227" t="str">
        <f>IFERROR(VLOOKUP((CONCATENATE(AG221,AI221)),Listados!$U$3:$V$11,2,FALSE),"")</f>
        <v/>
      </c>
      <c r="AK221" s="227" t="str">
        <f t="shared" si="362"/>
        <v/>
      </c>
      <c r="AL221" s="472"/>
      <c r="AM221" s="472"/>
      <c r="AN221" s="472"/>
      <c r="AO221" s="472"/>
      <c r="AP221" s="423"/>
      <c r="AQ221" s="423"/>
      <c r="AR221" s="473"/>
      <c r="AS221" s="473"/>
      <c r="AT221" s="473"/>
      <c r="AU221" s="473"/>
      <c r="AV221" s="235"/>
      <c r="AW221" s="235"/>
      <c r="AX221" s="238"/>
      <c r="AY221" s="238"/>
      <c r="AZ221" s="235"/>
      <c r="BA221" s="235"/>
      <c r="BB221" s="428"/>
      <c r="BC221" s="428"/>
      <c r="BD221" s="428"/>
      <c r="BE221" s="430"/>
      <c r="BF221" s="432"/>
      <c r="BG221" s="432"/>
    </row>
    <row r="222" spans="1:59" ht="15.75" thickBot="1">
      <c r="A222" s="474"/>
      <c r="B222" s="471"/>
      <c r="C222" s="475"/>
      <c r="D222" s="471"/>
      <c r="E222" s="471"/>
      <c r="F222" s="471"/>
      <c r="G222" s="236"/>
      <c r="H222" s="236"/>
      <c r="I222" s="236"/>
      <c r="J222" s="471"/>
      <c r="K222" s="473"/>
      <c r="L222" s="476"/>
      <c r="M222" s="473"/>
      <c r="N222" s="473"/>
      <c r="O222" s="247"/>
      <c r="P222" s="237"/>
      <c r="Q222" s="248"/>
      <c r="R222" s="232"/>
      <c r="S222" s="233" t="str">
        <f t="shared" si="352"/>
        <v>0</v>
      </c>
      <c r="T222" s="232"/>
      <c r="U222" s="233" t="str">
        <f t="shared" si="353"/>
        <v>0</v>
      </c>
      <c r="V222" s="232"/>
      <c r="W222" s="233" t="str">
        <f t="shared" si="354"/>
        <v>0</v>
      </c>
      <c r="X222" s="232"/>
      <c r="Y222" s="233" t="str">
        <f t="shared" si="355"/>
        <v>0</v>
      </c>
      <c r="Z222" s="232"/>
      <c r="AA222" s="233" t="str">
        <f t="shared" si="356"/>
        <v>0</v>
      </c>
      <c r="AB222" s="232"/>
      <c r="AC222" s="233" t="str">
        <f t="shared" si="357"/>
        <v>0</v>
      </c>
      <c r="AD222" s="232"/>
      <c r="AE222" s="233" t="str">
        <f t="shared" si="358"/>
        <v>0</v>
      </c>
      <c r="AF222" s="227" t="str">
        <f t="shared" si="359"/>
        <v/>
      </c>
      <c r="AG222" s="227" t="str">
        <f t="shared" si="360"/>
        <v/>
      </c>
      <c r="AH222" s="234"/>
      <c r="AI222" s="227" t="str">
        <f t="shared" si="361"/>
        <v/>
      </c>
      <c r="AJ222" s="227" t="str">
        <f>IFERROR(VLOOKUP((CONCATENATE(AG222,AI222)),Listados!$U$3:$V$11,2,FALSE),"")</f>
        <v/>
      </c>
      <c r="AK222" s="227" t="str">
        <f t="shared" si="362"/>
        <v/>
      </c>
      <c r="AL222" s="472"/>
      <c r="AM222" s="472"/>
      <c r="AN222" s="472"/>
      <c r="AO222" s="472"/>
      <c r="AP222" s="443"/>
      <c r="AQ222" s="443"/>
      <c r="AR222" s="473"/>
      <c r="AS222" s="473"/>
      <c r="AT222" s="473"/>
      <c r="AU222" s="473"/>
      <c r="AV222" s="235"/>
      <c r="AW222" s="235"/>
      <c r="AX222" s="238"/>
      <c r="AY222" s="238"/>
      <c r="AZ222" s="235"/>
      <c r="BA222" s="235"/>
      <c r="BB222" s="429"/>
      <c r="BC222" s="429"/>
      <c r="BD222" s="429"/>
      <c r="BE222" s="431"/>
      <c r="BF222" s="433"/>
      <c r="BG222" s="433"/>
    </row>
    <row r="223" spans="1:59">
      <c r="A223" s="474">
        <v>54</v>
      </c>
      <c r="B223" s="471"/>
      <c r="C223" s="475"/>
      <c r="D223" s="471"/>
      <c r="E223" s="470"/>
      <c r="F223" s="470"/>
      <c r="G223" s="236"/>
      <c r="H223" s="236"/>
      <c r="I223" s="236"/>
      <c r="J223" s="471"/>
      <c r="K223" s="473" t="e">
        <f>+VLOOKUP(J223,Listados!$K$8:$L$12,2,0)</f>
        <v>#N/A</v>
      </c>
      <c r="L223" s="476"/>
      <c r="M223" s="473" t="e">
        <f>+VLOOKUP(L223,Listados!$K$13:$L$17,2,0)</f>
        <v>#N/A</v>
      </c>
      <c r="N223" s="473" t="str">
        <f>IF(AND(J223&lt;&gt;"",L223&lt;&gt;""),VLOOKUP(J223&amp;L223,Listados!$M$3:$N$27,2,FALSE),"")</f>
        <v/>
      </c>
      <c r="O223" s="256"/>
      <c r="P223" s="230"/>
      <c r="Q223" s="250"/>
      <c r="R223" s="232"/>
      <c r="S223" s="233" t="str">
        <f t="shared" si="352"/>
        <v>0</v>
      </c>
      <c r="T223" s="232"/>
      <c r="U223" s="233" t="str">
        <f t="shared" si="353"/>
        <v>0</v>
      </c>
      <c r="V223" s="232"/>
      <c r="W223" s="233" t="str">
        <f t="shared" si="354"/>
        <v>0</v>
      </c>
      <c r="X223" s="232"/>
      <c r="Y223" s="233" t="str">
        <f t="shared" si="355"/>
        <v>0</v>
      </c>
      <c r="Z223" s="232"/>
      <c r="AA223" s="233" t="str">
        <f t="shared" si="356"/>
        <v>0</v>
      </c>
      <c r="AB223" s="232"/>
      <c r="AC223" s="233" t="str">
        <f t="shared" si="357"/>
        <v>0</v>
      </c>
      <c r="AD223" s="232"/>
      <c r="AE223" s="233" t="str">
        <f t="shared" si="358"/>
        <v>0</v>
      </c>
      <c r="AF223" s="227" t="str">
        <f t="shared" si="359"/>
        <v/>
      </c>
      <c r="AG223" s="227" t="str">
        <f t="shared" si="360"/>
        <v/>
      </c>
      <c r="AH223" s="234"/>
      <c r="AI223" s="227" t="str">
        <f t="shared" si="361"/>
        <v/>
      </c>
      <c r="AJ223" s="227" t="str">
        <f>IFERROR(VLOOKUP((CONCATENATE(AG223,AI223)),Listados!$U$3:$V$11,2,FALSE),"")</f>
        <v/>
      </c>
      <c r="AK223" s="227" t="str">
        <f t="shared" si="362"/>
        <v/>
      </c>
      <c r="AL223" s="472" t="e">
        <f t="shared" ref="AL223" si="381">AVERAGE(AK223:AK226)</f>
        <v>#DIV/0!</v>
      </c>
      <c r="AM223" s="472" t="e">
        <f t="shared" ref="AM223" si="382">IF(AL223&lt;=50,"Débil",IF(AL223&lt;=99,"Moderado",IF(AL223=100,"fuerte","")))</f>
        <v>#DIV/0!</v>
      </c>
      <c r="AN223" s="472" t="e">
        <f t="shared" ref="AN223" si="383">+IF(AND(Q223="Preventivo",AM223="Fuerte"),2,IF(AND(Q223="Preventivo",AM223="Moderado"),1,0))</f>
        <v>#DIV/0!</v>
      </c>
      <c r="AO223" s="472" t="e">
        <f t="shared" ref="AO223" si="384">+IF(AND(Q223="Detectivo",$AM223="Fuerte"),2,IF(AND(Q223="Detectivo",$AM223="Moderado"),1,IF(AND(Q223="Preventivo",$AM223="Fuerte"),1,0)))</f>
        <v>#DIV/0!</v>
      </c>
      <c r="AP223" s="442" t="e">
        <f t="shared" ref="AP223" si="385">+K223-AN223</f>
        <v>#N/A</v>
      </c>
      <c r="AQ223" s="442" t="e">
        <f t="shared" ref="AQ223" si="386">+M223-AO223</f>
        <v>#N/A</v>
      </c>
      <c r="AR223" s="473" t="e">
        <f>+VLOOKUP(MIN(AP223),Listados!$J$18:$K$24,2,TRUE)</f>
        <v>#N/A</v>
      </c>
      <c r="AS223" s="473" t="e">
        <f>+VLOOKUP(MIN(AQ223),Listados!$J$26:$K$32,2,TRUE)</f>
        <v>#N/A</v>
      </c>
      <c r="AT223" s="473" t="e">
        <f>IF(AND(AR223&lt;&gt;"",AS223&lt;&gt;""),VLOOKUP(AR223&amp;AS223,Listados!$M$3:$N$27,2,FALSE),"")</f>
        <v>#N/A</v>
      </c>
      <c r="AU223" s="473" t="e">
        <f>+VLOOKUP(AT223,Listados!$P$3:$Q$6,2,FALSE)</f>
        <v>#N/A</v>
      </c>
      <c r="AV223" s="235"/>
      <c r="AW223" s="235"/>
      <c r="AX223" s="238"/>
      <c r="AY223" s="262"/>
      <c r="AZ223" s="235"/>
      <c r="BA223" s="235"/>
      <c r="BB223" s="428"/>
      <c r="BC223" s="428"/>
      <c r="BD223" s="428"/>
      <c r="BE223" s="430"/>
      <c r="BF223" s="432"/>
      <c r="BG223" s="432"/>
    </row>
    <row r="224" spans="1:59">
      <c r="A224" s="474"/>
      <c r="B224" s="471"/>
      <c r="C224" s="475"/>
      <c r="D224" s="471"/>
      <c r="E224" s="471"/>
      <c r="F224" s="471"/>
      <c r="G224" s="236"/>
      <c r="H224" s="236"/>
      <c r="I224" s="236"/>
      <c r="J224" s="471"/>
      <c r="K224" s="473"/>
      <c r="L224" s="476"/>
      <c r="M224" s="473"/>
      <c r="N224" s="473"/>
      <c r="O224" s="256"/>
      <c r="P224" s="230"/>
      <c r="Q224" s="250"/>
      <c r="R224" s="232"/>
      <c r="S224" s="233" t="str">
        <f t="shared" si="352"/>
        <v>0</v>
      </c>
      <c r="T224" s="232"/>
      <c r="U224" s="233" t="str">
        <f t="shared" si="353"/>
        <v>0</v>
      </c>
      <c r="V224" s="232"/>
      <c r="W224" s="233" t="str">
        <f t="shared" si="354"/>
        <v>0</v>
      </c>
      <c r="X224" s="232"/>
      <c r="Y224" s="233" t="str">
        <f t="shared" si="355"/>
        <v>0</v>
      </c>
      <c r="Z224" s="232"/>
      <c r="AA224" s="233" t="str">
        <f t="shared" si="356"/>
        <v>0</v>
      </c>
      <c r="AB224" s="232"/>
      <c r="AC224" s="233" t="str">
        <f t="shared" si="357"/>
        <v>0</v>
      </c>
      <c r="AD224" s="232"/>
      <c r="AE224" s="233" t="str">
        <f t="shared" si="358"/>
        <v>0</v>
      </c>
      <c r="AF224" s="227" t="str">
        <f t="shared" si="359"/>
        <v/>
      </c>
      <c r="AG224" s="227" t="str">
        <f t="shared" si="360"/>
        <v/>
      </c>
      <c r="AH224" s="234"/>
      <c r="AI224" s="227" t="str">
        <f t="shared" si="361"/>
        <v/>
      </c>
      <c r="AJ224" s="227" t="str">
        <f>IFERROR(VLOOKUP((CONCATENATE(AG224,AI224)),Listados!$U$3:$V$11,2,FALSE),"")</f>
        <v/>
      </c>
      <c r="AK224" s="227" t="str">
        <f t="shared" si="362"/>
        <v/>
      </c>
      <c r="AL224" s="472"/>
      <c r="AM224" s="472"/>
      <c r="AN224" s="472"/>
      <c r="AO224" s="472"/>
      <c r="AP224" s="423"/>
      <c r="AQ224" s="423"/>
      <c r="AR224" s="473"/>
      <c r="AS224" s="473"/>
      <c r="AT224" s="473"/>
      <c r="AU224" s="473"/>
      <c r="AV224" s="235"/>
      <c r="AW224" s="235"/>
      <c r="AX224" s="235"/>
      <c r="AY224" s="235"/>
      <c r="AZ224" s="235"/>
      <c r="BA224" s="235"/>
      <c r="BB224" s="428"/>
      <c r="BC224" s="428"/>
      <c r="BD224" s="428"/>
      <c r="BE224" s="430"/>
      <c r="BF224" s="432"/>
      <c r="BG224" s="432"/>
    </row>
    <row r="225" spans="1:59">
      <c r="A225" s="474"/>
      <c r="B225" s="471"/>
      <c r="C225" s="475"/>
      <c r="D225" s="471"/>
      <c r="E225" s="471"/>
      <c r="F225" s="471"/>
      <c r="G225" s="236"/>
      <c r="H225" s="236"/>
      <c r="I225" s="236"/>
      <c r="J225" s="471"/>
      <c r="K225" s="473"/>
      <c r="L225" s="476"/>
      <c r="M225" s="473"/>
      <c r="N225" s="473"/>
      <c r="O225" s="247"/>
      <c r="P225" s="237"/>
      <c r="Q225" s="248"/>
      <c r="R225" s="232"/>
      <c r="S225" s="233" t="str">
        <f t="shared" si="352"/>
        <v>0</v>
      </c>
      <c r="T225" s="232"/>
      <c r="U225" s="233" t="str">
        <f t="shared" si="353"/>
        <v>0</v>
      </c>
      <c r="V225" s="232"/>
      <c r="W225" s="233" t="str">
        <f t="shared" si="354"/>
        <v>0</v>
      </c>
      <c r="X225" s="232"/>
      <c r="Y225" s="233" t="str">
        <f t="shared" si="355"/>
        <v>0</v>
      </c>
      <c r="Z225" s="232"/>
      <c r="AA225" s="233" t="str">
        <f t="shared" si="356"/>
        <v>0</v>
      </c>
      <c r="AB225" s="232"/>
      <c r="AC225" s="233" t="str">
        <f t="shared" si="357"/>
        <v>0</v>
      </c>
      <c r="AD225" s="232"/>
      <c r="AE225" s="233" t="str">
        <f t="shared" si="358"/>
        <v>0</v>
      </c>
      <c r="AF225" s="227" t="str">
        <f t="shared" si="359"/>
        <v/>
      </c>
      <c r="AG225" s="227" t="str">
        <f t="shared" si="360"/>
        <v/>
      </c>
      <c r="AH225" s="234"/>
      <c r="AI225" s="227" t="str">
        <f t="shared" si="361"/>
        <v/>
      </c>
      <c r="AJ225" s="227" t="str">
        <f>IFERROR(VLOOKUP((CONCATENATE(AG225,AI225)),Listados!$U$3:$V$11,2,FALSE),"")</f>
        <v/>
      </c>
      <c r="AK225" s="227" t="str">
        <f t="shared" si="362"/>
        <v/>
      </c>
      <c r="AL225" s="472"/>
      <c r="AM225" s="472"/>
      <c r="AN225" s="472"/>
      <c r="AO225" s="472"/>
      <c r="AP225" s="423"/>
      <c r="AQ225" s="423"/>
      <c r="AR225" s="473"/>
      <c r="AS225" s="473"/>
      <c r="AT225" s="473"/>
      <c r="AU225" s="473"/>
      <c r="AV225" s="235"/>
      <c r="AW225" s="235"/>
      <c r="AX225" s="238"/>
      <c r="AY225" s="238"/>
      <c r="AZ225" s="235"/>
      <c r="BA225" s="235"/>
      <c r="BB225" s="428"/>
      <c r="BC225" s="428"/>
      <c r="BD225" s="428"/>
      <c r="BE225" s="430"/>
      <c r="BF225" s="432"/>
      <c r="BG225" s="432"/>
    </row>
    <row r="226" spans="1:59" ht="15.75" thickBot="1">
      <c r="A226" s="474"/>
      <c r="B226" s="471"/>
      <c r="C226" s="475"/>
      <c r="D226" s="471"/>
      <c r="E226" s="471"/>
      <c r="F226" s="471"/>
      <c r="G226" s="236"/>
      <c r="H226" s="236"/>
      <c r="I226" s="236"/>
      <c r="J226" s="471"/>
      <c r="K226" s="473"/>
      <c r="L226" s="476"/>
      <c r="M226" s="473"/>
      <c r="N226" s="473"/>
      <c r="O226" s="247"/>
      <c r="P226" s="237"/>
      <c r="Q226" s="248"/>
      <c r="R226" s="232"/>
      <c r="S226" s="233" t="str">
        <f t="shared" si="352"/>
        <v>0</v>
      </c>
      <c r="T226" s="232"/>
      <c r="U226" s="233" t="str">
        <f t="shared" si="353"/>
        <v>0</v>
      </c>
      <c r="V226" s="232"/>
      <c r="W226" s="233" t="str">
        <f t="shared" si="354"/>
        <v>0</v>
      </c>
      <c r="X226" s="232"/>
      <c r="Y226" s="233" t="str">
        <f t="shared" si="355"/>
        <v>0</v>
      </c>
      <c r="Z226" s="232"/>
      <c r="AA226" s="233" t="str">
        <f t="shared" si="356"/>
        <v>0</v>
      </c>
      <c r="AB226" s="232"/>
      <c r="AC226" s="233" t="str">
        <f t="shared" si="357"/>
        <v>0</v>
      </c>
      <c r="AD226" s="232"/>
      <c r="AE226" s="233" t="str">
        <f t="shared" si="358"/>
        <v>0</v>
      </c>
      <c r="AF226" s="227" t="str">
        <f t="shared" si="359"/>
        <v/>
      </c>
      <c r="AG226" s="227" t="str">
        <f t="shared" si="360"/>
        <v/>
      </c>
      <c r="AH226" s="234"/>
      <c r="AI226" s="227" t="str">
        <f t="shared" si="361"/>
        <v/>
      </c>
      <c r="AJ226" s="227" t="str">
        <f>IFERROR(VLOOKUP((CONCATENATE(AG226,AI226)),Listados!$U$3:$V$11,2,FALSE),"")</f>
        <v/>
      </c>
      <c r="AK226" s="227" t="str">
        <f t="shared" si="362"/>
        <v/>
      </c>
      <c r="AL226" s="472"/>
      <c r="AM226" s="472"/>
      <c r="AN226" s="472"/>
      <c r="AO226" s="472"/>
      <c r="AP226" s="443"/>
      <c r="AQ226" s="443"/>
      <c r="AR226" s="473"/>
      <c r="AS226" s="473"/>
      <c r="AT226" s="473"/>
      <c r="AU226" s="473"/>
      <c r="AV226" s="235"/>
      <c r="AW226" s="235"/>
      <c r="AX226" s="238"/>
      <c r="AY226" s="238"/>
      <c r="AZ226" s="235"/>
      <c r="BA226" s="235"/>
      <c r="BB226" s="429"/>
      <c r="BC226" s="429"/>
      <c r="BD226" s="429"/>
      <c r="BE226" s="431"/>
      <c r="BF226" s="433"/>
      <c r="BG226" s="433"/>
    </row>
    <row r="227" spans="1:59">
      <c r="A227" s="474">
        <v>55</v>
      </c>
      <c r="B227" s="471"/>
      <c r="C227" s="475"/>
      <c r="D227" s="471"/>
      <c r="E227" s="470"/>
      <c r="F227" s="470"/>
      <c r="G227" s="236"/>
      <c r="H227" s="236"/>
      <c r="I227" s="236"/>
      <c r="J227" s="471"/>
      <c r="K227" s="473" t="e">
        <f>+VLOOKUP(J227,Listados!$K$8:$L$12,2,0)</f>
        <v>#N/A</v>
      </c>
      <c r="L227" s="476"/>
      <c r="M227" s="473" t="e">
        <f>+VLOOKUP(L227,Listados!$K$13:$L$17,2,0)</f>
        <v>#N/A</v>
      </c>
      <c r="N227" s="473" t="str">
        <f>IF(AND(J227&lt;&gt;"",L227&lt;&gt;""),VLOOKUP(J227&amp;L227,Listados!$M$3:$N$27,2,FALSE),"")</f>
        <v/>
      </c>
      <c r="O227" s="256"/>
      <c r="P227" s="230"/>
      <c r="Q227" s="250"/>
      <c r="R227" s="232"/>
      <c r="S227" s="233" t="str">
        <f t="shared" si="352"/>
        <v>0</v>
      </c>
      <c r="T227" s="232"/>
      <c r="U227" s="233" t="str">
        <f t="shared" si="353"/>
        <v>0</v>
      </c>
      <c r="V227" s="232"/>
      <c r="W227" s="233" t="str">
        <f t="shared" si="354"/>
        <v>0</v>
      </c>
      <c r="X227" s="232"/>
      <c r="Y227" s="233" t="str">
        <f t="shared" si="355"/>
        <v>0</v>
      </c>
      <c r="Z227" s="232"/>
      <c r="AA227" s="233" t="str">
        <f t="shared" si="356"/>
        <v>0</v>
      </c>
      <c r="AB227" s="232"/>
      <c r="AC227" s="233" t="str">
        <f t="shared" si="357"/>
        <v>0</v>
      </c>
      <c r="AD227" s="232"/>
      <c r="AE227" s="233" t="str">
        <f t="shared" si="358"/>
        <v>0</v>
      </c>
      <c r="AF227" s="227" t="str">
        <f t="shared" si="359"/>
        <v/>
      </c>
      <c r="AG227" s="227" t="str">
        <f t="shared" si="360"/>
        <v/>
      </c>
      <c r="AH227" s="234"/>
      <c r="AI227" s="227" t="str">
        <f t="shared" si="361"/>
        <v/>
      </c>
      <c r="AJ227" s="227" t="str">
        <f>IFERROR(VLOOKUP((CONCATENATE(AG227,AI227)),Listados!$U$3:$V$11,2,FALSE),"")</f>
        <v/>
      </c>
      <c r="AK227" s="227" t="str">
        <f t="shared" si="362"/>
        <v/>
      </c>
      <c r="AL227" s="472" t="e">
        <f t="shared" ref="AL227" si="387">AVERAGE(AK227:AK230)</f>
        <v>#DIV/0!</v>
      </c>
      <c r="AM227" s="472" t="e">
        <f t="shared" ref="AM227" si="388">IF(AL227&lt;=50,"Débil",IF(AL227&lt;=99,"Moderado",IF(AL227=100,"fuerte","")))</f>
        <v>#DIV/0!</v>
      </c>
      <c r="AN227" s="472" t="e">
        <f t="shared" ref="AN227" si="389">+IF(AND(Q227="Preventivo",AM227="Fuerte"),2,IF(AND(Q227="Preventivo",AM227="Moderado"),1,0))</f>
        <v>#DIV/0!</v>
      </c>
      <c r="AO227" s="472" t="e">
        <f t="shared" ref="AO227" si="390">+IF(AND(Q227="Detectivo",$AM227="Fuerte"),2,IF(AND(Q227="Detectivo",$AM227="Moderado"),1,IF(AND(Q227="Preventivo",$AM227="Fuerte"),1,0)))</f>
        <v>#DIV/0!</v>
      </c>
      <c r="AP227" s="442" t="e">
        <f t="shared" ref="AP227" si="391">+K227-AN227</f>
        <v>#N/A</v>
      </c>
      <c r="AQ227" s="442" t="e">
        <f t="shared" ref="AQ227" si="392">+M227-AO227</f>
        <v>#N/A</v>
      </c>
      <c r="AR227" s="473" t="e">
        <f>+VLOOKUP(MIN(AP227),Listados!$J$18:$K$24,2,TRUE)</f>
        <v>#N/A</v>
      </c>
      <c r="AS227" s="473" t="e">
        <f>+VLOOKUP(MIN(AQ227),Listados!$J$26:$K$32,2,TRUE)</f>
        <v>#N/A</v>
      </c>
      <c r="AT227" s="473" t="e">
        <f>IF(AND(AR227&lt;&gt;"",AS227&lt;&gt;""),VLOOKUP(AR227&amp;AS227,Listados!$M$3:$N$27,2,FALSE),"")</f>
        <v>#N/A</v>
      </c>
      <c r="AU227" s="473" t="e">
        <f>+VLOOKUP(AT227,Listados!$P$3:$Q$6,2,FALSE)</f>
        <v>#N/A</v>
      </c>
      <c r="AV227" s="235"/>
      <c r="AW227" s="235"/>
      <c r="AX227" s="238"/>
      <c r="AY227" s="262"/>
      <c r="AZ227" s="235"/>
      <c r="BA227" s="235"/>
      <c r="BB227" s="428"/>
      <c r="BC227" s="428"/>
      <c r="BD227" s="428"/>
      <c r="BE227" s="430"/>
      <c r="BF227" s="432"/>
      <c r="BG227" s="432"/>
    </row>
    <row r="228" spans="1:59">
      <c r="A228" s="474"/>
      <c r="B228" s="471"/>
      <c r="C228" s="475"/>
      <c r="D228" s="471"/>
      <c r="E228" s="471"/>
      <c r="F228" s="471"/>
      <c r="G228" s="236"/>
      <c r="H228" s="236"/>
      <c r="I228" s="236"/>
      <c r="J228" s="471"/>
      <c r="K228" s="473"/>
      <c r="L228" s="476"/>
      <c r="M228" s="473"/>
      <c r="N228" s="473"/>
      <c r="O228" s="256"/>
      <c r="P228" s="230"/>
      <c r="Q228" s="250"/>
      <c r="R228" s="232"/>
      <c r="S228" s="233" t="str">
        <f t="shared" si="352"/>
        <v>0</v>
      </c>
      <c r="T228" s="232"/>
      <c r="U228" s="233" t="str">
        <f t="shared" si="353"/>
        <v>0</v>
      </c>
      <c r="V228" s="232"/>
      <c r="W228" s="233" t="str">
        <f t="shared" si="354"/>
        <v>0</v>
      </c>
      <c r="X228" s="232"/>
      <c r="Y228" s="233" t="str">
        <f t="shared" si="355"/>
        <v>0</v>
      </c>
      <c r="Z228" s="232"/>
      <c r="AA228" s="233" t="str">
        <f t="shared" si="356"/>
        <v>0</v>
      </c>
      <c r="AB228" s="232"/>
      <c r="AC228" s="233" t="str">
        <f t="shared" si="357"/>
        <v>0</v>
      </c>
      <c r="AD228" s="232"/>
      <c r="AE228" s="233" t="str">
        <f t="shared" si="358"/>
        <v>0</v>
      </c>
      <c r="AF228" s="227" t="str">
        <f t="shared" si="359"/>
        <v/>
      </c>
      <c r="AG228" s="227" t="str">
        <f t="shared" si="360"/>
        <v/>
      </c>
      <c r="AH228" s="234"/>
      <c r="AI228" s="227" t="str">
        <f t="shared" si="361"/>
        <v/>
      </c>
      <c r="AJ228" s="227" t="str">
        <f>IFERROR(VLOOKUP((CONCATENATE(AG228,AI228)),Listados!$U$3:$V$11,2,FALSE),"")</f>
        <v/>
      </c>
      <c r="AK228" s="227" t="str">
        <f t="shared" si="362"/>
        <v/>
      </c>
      <c r="AL228" s="472"/>
      <c r="AM228" s="472"/>
      <c r="AN228" s="472"/>
      <c r="AO228" s="472"/>
      <c r="AP228" s="423"/>
      <c r="AQ228" s="423"/>
      <c r="AR228" s="473"/>
      <c r="AS228" s="473"/>
      <c r="AT228" s="473"/>
      <c r="AU228" s="473"/>
      <c r="AV228" s="235"/>
      <c r="AW228" s="235"/>
      <c r="AX228" s="235"/>
      <c r="AY228" s="235"/>
      <c r="AZ228" s="235"/>
      <c r="BA228" s="235"/>
      <c r="BB228" s="428"/>
      <c r="BC228" s="428"/>
      <c r="BD228" s="428"/>
      <c r="BE228" s="430"/>
      <c r="BF228" s="432"/>
      <c r="BG228" s="432"/>
    </row>
    <row r="229" spans="1:59">
      <c r="A229" s="474"/>
      <c r="B229" s="471"/>
      <c r="C229" s="475"/>
      <c r="D229" s="471"/>
      <c r="E229" s="471"/>
      <c r="F229" s="471"/>
      <c r="G229" s="236"/>
      <c r="H229" s="236"/>
      <c r="I229" s="236"/>
      <c r="J229" s="471"/>
      <c r="K229" s="473"/>
      <c r="L229" s="476"/>
      <c r="M229" s="473"/>
      <c r="N229" s="473"/>
      <c r="O229" s="247"/>
      <c r="P229" s="237"/>
      <c r="Q229" s="248"/>
      <c r="R229" s="232"/>
      <c r="S229" s="233" t="str">
        <f t="shared" si="352"/>
        <v>0</v>
      </c>
      <c r="T229" s="232"/>
      <c r="U229" s="233" t="str">
        <f t="shared" si="353"/>
        <v>0</v>
      </c>
      <c r="V229" s="232"/>
      <c r="W229" s="233" t="str">
        <f t="shared" si="354"/>
        <v>0</v>
      </c>
      <c r="X229" s="232"/>
      <c r="Y229" s="233" t="str">
        <f t="shared" si="355"/>
        <v>0</v>
      </c>
      <c r="Z229" s="232"/>
      <c r="AA229" s="233" t="str">
        <f t="shared" si="356"/>
        <v>0</v>
      </c>
      <c r="AB229" s="232"/>
      <c r="AC229" s="233" t="str">
        <f t="shared" si="357"/>
        <v>0</v>
      </c>
      <c r="AD229" s="232"/>
      <c r="AE229" s="233" t="str">
        <f t="shared" si="358"/>
        <v>0</v>
      </c>
      <c r="AF229" s="227" t="str">
        <f t="shared" si="359"/>
        <v/>
      </c>
      <c r="AG229" s="227" t="str">
        <f t="shared" si="360"/>
        <v/>
      </c>
      <c r="AH229" s="234"/>
      <c r="AI229" s="227" t="str">
        <f t="shared" si="361"/>
        <v/>
      </c>
      <c r="AJ229" s="227" t="str">
        <f>IFERROR(VLOOKUP((CONCATENATE(AG229,AI229)),Listados!$U$3:$V$11,2,FALSE),"")</f>
        <v/>
      </c>
      <c r="AK229" s="227" t="str">
        <f t="shared" si="362"/>
        <v/>
      </c>
      <c r="AL229" s="472"/>
      <c r="AM229" s="472"/>
      <c r="AN229" s="472"/>
      <c r="AO229" s="472"/>
      <c r="AP229" s="423"/>
      <c r="AQ229" s="423"/>
      <c r="AR229" s="473"/>
      <c r="AS229" s="473"/>
      <c r="AT229" s="473"/>
      <c r="AU229" s="473"/>
      <c r="AV229" s="235"/>
      <c r="AW229" s="235"/>
      <c r="AX229" s="238"/>
      <c r="AY229" s="238"/>
      <c r="AZ229" s="235"/>
      <c r="BA229" s="235"/>
      <c r="BB229" s="428"/>
      <c r="BC229" s="428"/>
      <c r="BD229" s="428"/>
      <c r="BE229" s="430"/>
      <c r="BF229" s="432"/>
      <c r="BG229" s="432"/>
    </row>
    <row r="230" spans="1:59" ht="15.75" thickBot="1">
      <c r="A230" s="474"/>
      <c r="B230" s="471"/>
      <c r="C230" s="475"/>
      <c r="D230" s="471"/>
      <c r="E230" s="471"/>
      <c r="F230" s="471"/>
      <c r="G230" s="236"/>
      <c r="H230" s="236"/>
      <c r="I230" s="236"/>
      <c r="J230" s="471"/>
      <c r="K230" s="473"/>
      <c r="L230" s="476"/>
      <c r="M230" s="473"/>
      <c r="N230" s="473"/>
      <c r="O230" s="247"/>
      <c r="P230" s="237"/>
      <c r="Q230" s="248"/>
      <c r="R230" s="232"/>
      <c r="S230" s="233" t="str">
        <f t="shared" si="352"/>
        <v>0</v>
      </c>
      <c r="T230" s="232"/>
      <c r="U230" s="233" t="str">
        <f t="shared" si="353"/>
        <v>0</v>
      </c>
      <c r="V230" s="232"/>
      <c r="W230" s="233" t="str">
        <f t="shared" si="354"/>
        <v>0</v>
      </c>
      <c r="X230" s="232"/>
      <c r="Y230" s="233" t="str">
        <f t="shared" si="355"/>
        <v>0</v>
      </c>
      <c r="Z230" s="232"/>
      <c r="AA230" s="233" t="str">
        <f t="shared" si="356"/>
        <v>0</v>
      </c>
      <c r="AB230" s="232"/>
      <c r="AC230" s="233" t="str">
        <f t="shared" si="357"/>
        <v>0</v>
      </c>
      <c r="AD230" s="232"/>
      <c r="AE230" s="233" t="str">
        <f t="shared" si="358"/>
        <v>0</v>
      </c>
      <c r="AF230" s="227" t="str">
        <f t="shared" si="359"/>
        <v/>
      </c>
      <c r="AG230" s="227" t="str">
        <f t="shared" si="360"/>
        <v/>
      </c>
      <c r="AH230" s="234"/>
      <c r="AI230" s="227" t="str">
        <f t="shared" si="361"/>
        <v/>
      </c>
      <c r="AJ230" s="227" t="str">
        <f>IFERROR(VLOOKUP((CONCATENATE(AG230,AI230)),Listados!$U$3:$V$11,2,FALSE),"")</f>
        <v/>
      </c>
      <c r="AK230" s="227" t="str">
        <f t="shared" si="362"/>
        <v/>
      </c>
      <c r="AL230" s="472"/>
      <c r="AM230" s="472"/>
      <c r="AN230" s="472"/>
      <c r="AO230" s="472"/>
      <c r="AP230" s="443"/>
      <c r="AQ230" s="443"/>
      <c r="AR230" s="473"/>
      <c r="AS230" s="473"/>
      <c r="AT230" s="473"/>
      <c r="AU230" s="473"/>
      <c r="AV230" s="235"/>
      <c r="AW230" s="235"/>
      <c r="AX230" s="238"/>
      <c r="AY230" s="238"/>
      <c r="AZ230" s="235"/>
      <c r="BA230" s="235"/>
      <c r="BB230" s="429"/>
      <c r="BC230" s="429"/>
      <c r="BD230" s="429"/>
      <c r="BE230" s="431"/>
      <c r="BF230" s="433"/>
      <c r="BG230" s="433"/>
    </row>
    <row r="231" spans="1:59">
      <c r="A231" s="474">
        <v>56</v>
      </c>
      <c r="B231" s="471"/>
      <c r="C231" s="475"/>
      <c r="D231" s="471"/>
      <c r="E231" s="470"/>
      <c r="F231" s="470"/>
      <c r="G231" s="236"/>
      <c r="H231" s="236"/>
      <c r="I231" s="236"/>
      <c r="J231" s="471"/>
      <c r="K231" s="473" t="e">
        <f>+VLOOKUP(J231,Listados!$K$8:$L$12,2,0)</f>
        <v>#N/A</v>
      </c>
      <c r="L231" s="476"/>
      <c r="M231" s="473" t="e">
        <f>+VLOOKUP(L231,Listados!$K$13:$L$17,2,0)</f>
        <v>#N/A</v>
      </c>
      <c r="N231" s="473" t="str">
        <f>IF(AND(J231&lt;&gt;"",L231&lt;&gt;""),VLOOKUP(J231&amp;L231,Listados!$M$3:$N$27,2,FALSE),"")</f>
        <v/>
      </c>
      <c r="O231" s="256"/>
      <c r="P231" s="230"/>
      <c r="Q231" s="250"/>
      <c r="R231" s="232"/>
      <c r="S231" s="233" t="str">
        <f t="shared" si="352"/>
        <v>0</v>
      </c>
      <c r="T231" s="232"/>
      <c r="U231" s="233" t="str">
        <f t="shared" si="353"/>
        <v>0</v>
      </c>
      <c r="V231" s="232"/>
      <c r="W231" s="233" t="str">
        <f t="shared" si="354"/>
        <v>0</v>
      </c>
      <c r="X231" s="232"/>
      <c r="Y231" s="233" t="str">
        <f t="shared" si="355"/>
        <v>0</v>
      </c>
      <c r="Z231" s="232"/>
      <c r="AA231" s="233" t="str">
        <f t="shared" si="356"/>
        <v>0</v>
      </c>
      <c r="AB231" s="232"/>
      <c r="AC231" s="233" t="str">
        <f t="shared" si="357"/>
        <v>0</v>
      </c>
      <c r="AD231" s="232"/>
      <c r="AE231" s="233" t="str">
        <f t="shared" si="358"/>
        <v>0</v>
      </c>
      <c r="AF231" s="227" t="str">
        <f t="shared" si="359"/>
        <v/>
      </c>
      <c r="AG231" s="227" t="str">
        <f t="shared" si="360"/>
        <v/>
      </c>
      <c r="AH231" s="234"/>
      <c r="AI231" s="227" t="str">
        <f t="shared" si="361"/>
        <v/>
      </c>
      <c r="AJ231" s="227" t="str">
        <f>IFERROR(VLOOKUP((CONCATENATE(AG231,AI231)),Listados!$U$3:$V$11,2,FALSE),"")</f>
        <v/>
      </c>
      <c r="AK231" s="227" t="str">
        <f t="shared" si="362"/>
        <v/>
      </c>
      <c r="AL231" s="472" t="e">
        <f t="shared" ref="AL231" si="393">AVERAGE(AK231:AK234)</f>
        <v>#DIV/0!</v>
      </c>
      <c r="AM231" s="472" t="e">
        <f t="shared" ref="AM231" si="394">IF(AL231&lt;=50,"Débil",IF(AL231&lt;=99,"Moderado",IF(AL231=100,"fuerte","")))</f>
        <v>#DIV/0!</v>
      </c>
      <c r="AN231" s="472" t="e">
        <f t="shared" ref="AN231" si="395">+IF(AND(Q231="Preventivo",AM231="Fuerte"),2,IF(AND(Q231="Preventivo",AM231="Moderado"),1,0))</f>
        <v>#DIV/0!</v>
      </c>
      <c r="AO231" s="472" t="e">
        <f t="shared" ref="AO231" si="396">+IF(AND(Q231="Detectivo",$AM231="Fuerte"),2,IF(AND(Q231="Detectivo",$AM231="Moderado"),1,IF(AND(Q231="Preventivo",$AM231="Fuerte"),1,0)))</f>
        <v>#DIV/0!</v>
      </c>
      <c r="AP231" s="442" t="e">
        <f t="shared" ref="AP231" si="397">+K231-AN231</f>
        <v>#N/A</v>
      </c>
      <c r="AQ231" s="442" t="e">
        <f t="shared" ref="AQ231" si="398">+M231-AO231</f>
        <v>#N/A</v>
      </c>
      <c r="AR231" s="473" t="e">
        <f>+VLOOKUP(MIN(AP231),Listados!$J$18:$K$24,2,TRUE)</f>
        <v>#N/A</v>
      </c>
      <c r="AS231" s="473" t="e">
        <f>+VLOOKUP(MIN(AQ231),Listados!$J$26:$K$32,2,TRUE)</f>
        <v>#N/A</v>
      </c>
      <c r="AT231" s="473" t="e">
        <f>IF(AND(AR231&lt;&gt;"",AS231&lt;&gt;""),VLOOKUP(AR231&amp;AS231,Listados!$M$3:$N$27,2,FALSE),"")</f>
        <v>#N/A</v>
      </c>
      <c r="AU231" s="473" t="e">
        <f>+VLOOKUP(AT231,Listados!$P$3:$Q$6,2,FALSE)</f>
        <v>#N/A</v>
      </c>
      <c r="AV231" s="235"/>
      <c r="AW231" s="235"/>
      <c r="AX231" s="238"/>
      <c r="AY231" s="262"/>
      <c r="AZ231" s="235"/>
      <c r="BA231" s="235"/>
      <c r="BB231" s="428"/>
      <c r="BC231" s="428"/>
      <c r="BD231" s="428"/>
      <c r="BE231" s="430"/>
      <c r="BF231" s="432"/>
      <c r="BG231" s="432"/>
    </row>
    <row r="232" spans="1:59">
      <c r="A232" s="474"/>
      <c r="B232" s="471"/>
      <c r="C232" s="475"/>
      <c r="D232" s="471"/>
      <c r="E232" s="471"/>
      <c r="F232" s="471"/>
      <c r="G232" s="236"/>
      <c r="H232" s="236"/>
      <c r="I232" s="236"/>
      <c r="J232" s="471"/>
      <c r="K232" s="473"/>
      <c r="L232" s="476"/>
      <c r="M232" s="473"/>
      <c r="N232" s="473"/>
      <c r="O232" s="256"/>
      <c r="P232" s="230"/>
      <c r="Q232" s="250"/>
      <c r="R232" s="232"/>
      <c r="S232" s="233" t="str">
        <f t="shared" si="352"/>
        <v>0</v>
      </c>
      <c r="T232" s="232"/>
      <c r="U232" s="233" t="str">
        <f t="shared" si="353"/>
        <v>0</v>
      </c>
      <c r="V232" s="232"/>
      <c r="W232" s="233" t="str">
        <f t="shared" si="354"/>
        <v>0</v>
      </c>
      <c r="X232" s="232"/>
      <c r="Y232" s="233" t="str">
        <f t="shared" si="355"/>
        <v>0</v>
      </c>
      <c r="Z232" s="232"/>
      <c r="AA232" s="233" t="str">
        <f t="shared" si="356"/>
        <v>0</v>
      </c>
      <c r="AB232" s="232"/>
      <c r="AC232" s="233" t="str">
        <f t="shared" si="357"/>
        <v>0</v>
      </c>
      <c r="AD232" s="232"/>
      <c r="AE232" s="233" t="str">
        <f t="shared" si="358"/>
        <v>0</v>
      </c>
      <c r="AF232" s="227" t="str">
        <f t="shared" si="359"/>
        <v/>
      </c>
      <c r="AG232" s="227" t="str">
        <f t="shared" si="360"/>
        <v/>
      </c>
      <c r="AH232" s="234"/>
      <c r="AI232" s="227" t="str">
        <f t="shared" si="361"/>
        <v/>
      </c>
      <c r="AJ232" s="227" t="str">
        <f>IFERROR(VLOOKUP((CONCATENATE(AG232,AI232)),Listados!$U$3:$V$11,2,FALSE),"")</f>
        <v/>
      </c>
      <c r="AK232" s="227" t="str">
        <f t="shared" si="362"/>
        <v/>
      </c>
      <c r="AL232" s="472"/>
      <c r="AM232" s="472"/>
      <c r="AN232" s="472"/>
      <c r="AO232" s="472"/>
      <c r="AP232" s="423"/>
      <c r="AQ232" s="423"/>
      <c r="AR232" s="473"/>
      <c r="AS232" s="473"/>
      <c r="AT232" s="473"/>
      <c r="AU232" s="473"/>
      <c r="AV232" s="235"/>
      <c r="AW232" s="235"/>
      <c r="AX232" s="235"/>
      <c r="AY232" s="235"/>
      <c r="AZ232" s="235"/>
      <c r="BA232" s="235"/>
      <c r="BB232" s="428"/>
      <c r="BC232" s="428"/>
      <c r="BD232" s="428"/>
      <c r="BE232" s="430"/>
      <c r="BF232" s="432"/>
      <c r="BG232" s="432"/>
    </row>
    <row r="233" spans="1:59">
      <c r="A233" s="474"/>
      <c r="B233" s="471"/>
      <c r="C233" s="475"/>
      <c r="D233" s="471"/>
      <c r="E233" s="471"/>
      <c r="F233" s="471"/>
      <c r="G233" s="236"/>
      <c r="H233" s="236"/>
      <c r="I233" s="236"/>
      <c r="J233" s="471"/>
      <c r="K233" s="473"/>
      <c r="L233" s="476"/>
      <c r="M233" s="473"/>
      <c r="N233" s="473"/>
      <c r="O233" s="247"/>
      <c r="P233" s="237"/>
      <c r="Q233" s="248"/>
      <c r="R233" s="232"/>
      <c r="S233" s="233" t="str">
        <f t="shared" si="352"/>
        <v>0</v>
      </c>
      <c r="T233" s="232"/>
      <c r="U233" s="233" t="str">
        <f t="shared" si="353"/>
        <v>0</v>
      </c>
      <c r="V233" s="232"/>
      <c r="W233" s="233" t="str">
        <f t="shared" si="354"/>
        <v>0</v>
      </c>
      <c r="X233" s="232"/>
      <c r="Y233" s="233" t="str">
        <f t="shared" si="355"/>
        <v>0</v>
      </c>
      <c r="Z233" s="232"/>
      <c r="AA233" s="233" t="str">
        <f t="shared" si="356"/>
        <v>0</v>
      </c>
      <c r="AB233" s="232"/>
      <c r="AC233" s="233" t="str">
        <f t="shared" si="357"/>
        <v>0</v>
      </c>
      <c r="AD233" s="232"/>
      <c r="AE233" s="233" t="str">
        <f t="shared" si="358"/>
        <v>0</v>
      </c>
      <c r="AF233" s="227" t="str">
        <f t="shared" si="359"/>
        <v/>
      </c>
      <c r="AG233" s="227" t="str">
        <f t="shared" si="360"/>
        <v/>
      </c>
      <c r="AH233" s="234"/>
      <c r="AI233" s="227" t="str">
        <f t="shared" si="361"/>
        <v/>
      </c>
      <c r="AJ233" s="227" t="str">
        <f>IFERROR(VLOOKUP((CONCATENATE(AG233,AI233)),Listados!$U$3:$V$11,2,FALSE),"")</f>
        <v/>
      </c>
      <c r="AK233" s="227" t="str">
        <f t="shared" si="362"/>
        <v/>
      </c>
      <c r="AL233" s="472"/>
      <c r="AM233" s="472"/>
      <c r="AN233" s="472"/>
      <c r="AO233" s="472"/>
      <c r="AP233" s="423"/>
      <c r="AQ233" s="423"/>
      <c r="AR233" s="473"/>
      <c r="AS233" s="473"/>
      <c r="AT233" s="473"/>
      <c r="AU233" s="473"/>
      <c r="AV233" s="235"/>
      <c r="AW233" s="235"/>
      <c r="AX233" s="238"/>
      <c r="AY233" s="238"/>
      <c r="AZ233" s="235"/>
      <c r="BA233" s="235"/>
      <c r="BB233" s="428"/>
      <c r="BC233" s="428"/>
      <c r="BD233" s="428"/>
      <c r="BE233" s="430"/>
      <c r="BF233" s="432"/>
      <c r="BG233" s="432"/>
    </row>
    <row r="234" spans="1:59" ht="15.75" thickBot="1">
      <c r="A234" s="474"/>
      <c r="B234" s="471"/>
      <c r="C234" s="475"/>
      <c r="D234" s="471"/>
      <c r="E234" s="471"/>
      <c r="F234" s="471"/>
      <c r="G234" s="236"/>
      <c r="H234" s="236"/>
      <c r="I234" s="236"/>
      <c r="J234" s="471"/>
      <c r="K234" s="473"/>
      <c r="L234" s="476"/>
      <c r="M234" s="473"/>
      <c r="N234" s="473"/>
      <c r="O234" s="247"/>
      <c r="P234" s="237"/>
      <c r="Q234" s="248"/>
      <c r="R234" s="232"/>
      <c r="S234" s="233" t="str">
        <f t="shared" si="352"/>
        <v>0</v>
      </c>
      <c r="T234" s="232"/>
      <c r="U234" s="233" t="str">
        <f t="shared" si="353"/>
        <v>0</v>
      </c>
      <c r="V234" s="232"/>
      <c r="W234" s="233" t="str">
        <f t="shared" si="354"/>
        <v>0</v>
      </c>
      <c r="X234" s="232"/>
      <c r="Y234" s="233" t="str">
        <f t="shared" si="355"/>
        <v>0</v>
      </c>
      <c r="Z234" s="232"/>
      <c r="AA234" s="233" t="str">
        <f t="shared" si="356"/>
        <v>0</v>
      </c>
      <c r="AB234" s="232"/>
      <c r="AC234" s="233" t="str">
        <f t="shared" si="357"/>
        <v>0</v>
      </c>
      <c r="AD234" s="232"/>
      <c r="AE234" s="233" t="str">
        <f t="shared" si="358"/>
        <v>0</v>
      </c>
      <c r="AF234" s="227" t="str">
        <f t="shared" si="359"/>
        <v/>
      </c>
      <c r="AG234" s="227" t="str">
        <f t="shared" si="360"/>
        <v/>
      </c>
      <c r="AH234" s="234"/>
      <c r="AI234" s="227" t="str">
        <f t="shared" si="361"/>
        <v/>
      </c>
      <c r="AJ234" s="227" t="str">
        <f>IFERROR(VLOOKUP((CONCATENATE(AG234,AI234)),Listados!$U$3:$V$11,2,FALSE),"")</f>
        <v/>
      </c>
      <c r="AK234" s="227" t="str">
        <f t="shared" si="362"/>
        <v/>
      </c>
      <c r="AL234" s="472"/>
      <c r="AM234" s="472"/>
      <c r="AN234" s="472"/>
      <c r="AO234" s="472"/>
      <c r="AP234" s="443"/>
      <c r="AQ234" s="443"/>
      <c r="AR234" s="473"/>
      <c r="AS234" s="473"/>
      <c r="AT234" s="473"/>
      <c r="AU234" s="473"/>
      <c r="AV234" s="235"/>
      <c r="AW234" s="235"/>
      <c r="AX234" s="238"/>
      <c r="AY234" s="238"/>
      <c r="AZ234" s="235"/>
      <c r="BA234" s="235"/>
      <c r="BB234" s="429"/>
      <c r="BC234" s="429"/>
      <c r="BD234" s="429"/>
      <c r="BE234" s="431"/>
      <c r="BF234" s="433"/>
      <c r="BG234" s="433"/>
    </row>
    <row r="235" spans="1:59">
      <c r="A235" s="474">
        <v>57</v>
      </c>
      <c r="B235" s="471"/>
      <c r="C235" s="475"/>
      <c r="D235" s="471"/>
      <c r="E235" s="470"/>
      <c r="F235" s="470"/>
      <c r="G235" s="236"/>
      <c r="H235" s="236"/>
      <c r="I235" s="236"/>
      <c r="J235" s="471"/>
      <c r="K235" s="473" t="e">
        <f>+VLOOKUP(J235,Listados!$K$8:$L$12,2,0)</f>
        <v>#N/A</v>
      </c>
      <c r="L235" s="476"/>
      <c r="M235" s="473" t="e">
        <f>+VLOOKUP(L235,Listados!$K$13:$L$17,2,0)</f>
        <v>#N/A</v>
      </c>
      <c r="N235" s="473" t="str">
        <f>IF(AND(J235&lt;&gt;"",L235&lt;&gt;""),VLOOKUP(J235&amp;L235,Listados!$M$3:$N$27,2,FALSE),"")</f>
        <v/>
      </c>
      <c r="O235" s="256"/>
      <c r="P235" s="230"/>
      <c r="Q235" s="250"/>
      <c r="R235" s="232"/>
      <c r="S235" s="233" t="str">
        <f t="shared" si="352"/>
        <v>0</v>
      </c>
      <c r="T235" s="232"/>
      <c r="U235" s="233" t="str">
        <f t="shared" si="353"/>
        <v>0</v>
      </c>
      <c r="V235" s="232"/>
      <c r="W235" s="233" t="str">
        <f t="shared" si="354"/>
        <v>0</v>
      </c>
      <c r="X235" s="232"/>
      <c r="Y235" s="233" t="str">
        <f t="shared" si="355"/>
        <v>0</v>
      </c>
      <c r="Z235" s="232"/>
      <c r="AA235" s="233" t="str">
        <f t="shared" si="356"/>
        <v>0</v>
      </c>
      <c r="AB235" s="232"/>
      <c r="AC235" s="233" t="str">
        <f t="shared" si="357"/>
        <v>0</v>
      </c>
      <c r="AD235" s="232"/>
      <c r="AE235" s="233" t="str">
        <f t="shared" si="358"/>
        <v>0</v>
      </c>
      <c r="AF235" s="227" t="str">
        <f t="shared" si="359"/>
        <v/>
      </c>
      <c r="AG235" s="227" t="str">
        <f t="shared" si="360"/>
        <v/>
      </c>
      <c r="AH235" s="234"/>
      <c r="AI235" s="227" t="str">
        <f t="shared" si="361"/>
        <v/>
      </c>
      <c r="AJ235" s="227" t="str">
        <f>IFERROR(VLOOKUP((CONCATENATE(AG235,AI235)),Listados!$U$3:$V$11,2,FALSE),"")</f>
        <v/>
      </c>
      <c r="AK235" s="227" t="str">
        <f t="shared" si="362"/>
        <v/>
      </c>
      <c r="AL235" s="472" t="e">
        <f t="shared" ref="AL235" si="399">AVERAGE(AK235:AK238)</f>
        <v>#DIV/0!</v>
      </c>
      <c r="AM235" s="472" t="e">
        <f t="shared" ref="AM235" si="400">IF(AL235&lt;=50,"Débil",IF(AL235&lt;=99,"Moderado",IF(AL235=100,"fuerte","")))</f>
        <v>#DIV/0!</v>
      </c>
      <c r="AN235" s="472" t="e">
        <f t="shared" ref="AN235" si="401">+IF(AND(Q235="Preventivo",AM235="Fuerte"),2,IF(AND(Q235="Preventivo",AM235="Moderado"),1,0))</f>
        <v>#DIV/0!</v>
      </c>
      <c r="AO235" s="472" t="e">
        <f t="shared" ref="AO235" si="402">+IF(AND(Q235="Detectivo",$AM235="Fuerte"),2,IF(AND(Q235="Detectivo",$AM235="Moderado"),1,IF(AND(Q235="Preventivo",$AM235="Fuerte"),1,0)))</f>
        <v>#DIV/0!</v>
      </c>
      <c r="AP235" s="442" t="e">
        <f t="shared" ref="AP235" si="403">+K235-AN235</f>
        <v>#N/A</v>
      </c>
      <c r="AQ235" s="442" t="e">
        <f t="shared" ref="AQ235" si="404">+M235-AO235</f>
        <v>#N/A</v>
      </c>
      <c r="AR235" s="473" t="e">
        <f>+VLOOKUP(MIN(AP235),Listados!$J$18:$K$24,2,TRUE)</f>
        <v>#N/A</v>
      </c>
      <c r="AS235" s="473" t="e">
        <f>+VLOOKUP(MIN(AQ235),Listados!$J$26:$K$32,2,TRUE)</f>
        <v>#N/A</v>
      </c>
      <c r="AT235" s="473" t="e">
        <f>IF(AND(AR235&lt;&gt;"",AS235&lt;&gt;""),VLOOKUP(AR235&amp;AS235,Listados!$M$3:$N$27,2,FALSE),"")</f>
        <v>#N/A</v>
      </c>
      <c r="AU235" s="473" t="e">
        <f>+VLOOKUP(AT235,Listados!$P$3:$Q$6,2,FALSE)</f>
        <v>#N/A</v>
      </c>
      <c r="AV235" s="235"/>
      <c r="AW235" s="235"/>
      <c r="AX235" s="238"/>
      <c r="AY235" s="262"/>
      <c r="AZ235" s="235"/>
      <c r="BA235" s="235"/>
      <c r="BB235" s="428"/>
      <c r="BC235" s="428"/>
      <c r="BD235" s="428"/>
      <c r="BE235" s="430"/>
      <c r="BF235" s="432"/>
      <c r="BG235" s="432"/>
    </row>
    <row r="236" spans="1:59">
      <c r="A236" s="474"/>
      <c r="B236" s="471"/>
      <c r="C236" s="475"/>
      <c r="D236" s="471"/>
      <c r="E236" s="471"/>
      <c r="F236" s="471"/>
      <c r="G236" s="236"/>
      <c r="H236" s="236"/>
      <c r="I236" s="236"/>
      <c r="J236" s="471"/>
      <c r="K236" s="473"/>
      <c r="L236" s="476"/>
      <c r="M236" s="473"/>
      <c r="N236" s="473"/>
      <c r="O236" s="256"/>
      <c r="P236" s="230"/>
      <c r="Q236" s="250"/>
      <c r="R236" s="232"/>
      <c r="S236" s="233" t="str">
        <f t="shared" si="352"/>
        <v>0</v>
      </c>
      <c r="T236" s="232"/>
      <c r="U236" s="233" t="str">
        <f t="shared" si="353"/>
        <v>0</v>
      </c>
      <c r="V236" s="232"/>
      <c r="W236" s="233" t="str">
        <f t="shared" si="354"/>
        <v>0</v>
      </c>
      <c r="X236" s="232"/>
      <c r="Y236" s="233" t="str">
        <f t="shared" si="355"/>
        <v>0</v>
      </c>
      <c r="Z236" s="232"/>
      <c r="AA236" s="233" t="str">
        <f t="shared" si="356"/>
        <v>0</v>
      </c>
      <c r="AB236" s="232"/>
      <c r="AC236" s="233" t="str">
        <f t="shared" si="357"/>
        <v>0</v>
      </c>
      <c r="AD236" s="232"/>
      <c r="AE236" s="233" t="str">
        <f t="shared" si="358"/>
        <v>0</v>
      </c>
      <c r="AF236" s="227" t="str">
        <f t="shared" si="359"/>
        <v/>
      </c>
      <c r="AG236" s="227" t="str">
        <f t="shared" si="360"/>
        <v/>
      </c>
      <c r="AH236" s="234"/>
      <c r="AI236" s="227" t="str">
        <f t="shared" si="361"/>
        <v/>
      </c>
      <c r="AJ236" s="227" t="str">
        <f>IFERROR(VLOOKUP((CONCATENATE(AG236,AI236)),Listados!$U$3:$V$11,2,FALSE),"")</f>
        <v/>
      </c>
      <c r="AK236" s="227" t="str">
        <f t="shared" si="362"/>
        <v/>
      </c>
      <c r="AL236" s="472"/>
      <c r="AM236" s="472"/>
      <c r="AN236" s="472"/>
      <c r="AO236" s="472"/>
      <c r="AP236" s="423"/>
      <c r="AQ236" s="423"/>
      <c r="AR236" s="473"/>
      <c r="AS236" s="473"/>
      <c r="AT236" s="473"/>
      <c r="AU236" s="473"/>
      <c r="AV236" s="235"/>
      <c r="AW236" s="235"/>
      <c r="AX236" s="235"/>
      <c r="AY236" s="235"/>
      <c r="AZ236" s="235"/>
      <c r="BA236" s="235"/>
      <c r="BB236" s="428"/>
      <c r="BC236" s="428"/>
      <c r="BD236" s="428"/>
      <c r="BE236" s="430"/>
      <c r="BF236" s="432"/>
      <c r="BG236" s="432"/>
    </row>
    <row r="237" spans="1:59">
      <c r="A237" s="474"/>
      <c r="B237" s="471"/>
      <c r="C237" s="475"/>
      <c r="D237" s="471"/>
      <c r="E237" s="471"/>
      <c r="F237" s="471"/>
      <c r="G237" s="236"/>
      <c r="H237" s="236"/>
      <c r="I237" s="236"/>
      <c r="J237" s="471"/>
      <c r="K237" s="473"/>
      <c r="L237" s="476"/>
      <c r="M237" s="473"/>
      <c r="N237" s="473"/>
      <c r="O237" s="247"/>
      <c r="P237" s="237"/>
      <c r="Q237" s="248"/>
      <c r="R237" s="232"/>
      <c r="S237" s="233" t="str">
        <f t="shared" si="352"/>
        <v>0</v>
      </c>
      <c r="T237" s="232"/>
      <c r="U237" s="233" t="str">
        <f t="shared" si="353"/>
        <v>0</v>
      </c>
      <c r="V237" s="232"/>
      <c r="W237" s="233" t="str">
        <f t="shared" si="354"/>
        <v>0</v>
      </c>
      <c r="X237" s="232"/>
      <c r="Y237" s="233" t="str">
        <f t="shared" si="355"/>
        <v>0</v>
      </c>
      <c r="Z237" s="232"/>
      <c r="AA237" s="233" t="str">
        <f t="shared" si="356"/>
        <v>0</v>
      </c>
      <c r="AB237" s="232"/>
      <c r="AC237" s="233" t="str">
        <f t="shared" si="357"/>
        <v>0</v>
      </c>
      <c r="AD237" s="232"/>
      <c r="AE237" s="233" t="str">
        <f t="shared" si="358"/>
        <v>0</v>
      </c>
      <c r="AF237" s="227" t="str">
        <f t="shared" si="359"/>
        <v/>
      </c>
      <c r="AG237" s="227" t="str">
        <f t="shared" si="360"/>
        <v/>
      </c>
      <c r="AH237" s="234"/>
      <c r="AI237" s="227" t="str">
        <f t="shared" si="361"/>
        <v/>
      </c>
      <c r="AJ237" s="227" t="str">
        <f>IFERROR(VLOOKUP((CONCATENATE(AG237,AI237)),Listados!$U$3:$V$11,2,FALSE),"")</f>
        <v/>
      </c>
      <c r="AK237" s="227" t="str">
        <f t="shared" si="362"/>
        <v/>
      </c>
      <c r="AL237" s="472"/>
      <c r="AM237" s="472"/>
      <c r="AN237" s="472"/>
      <c r="AO237" s="472"/>
      <c r="AP237" s="423"/>
      <c r="AQ237" s="423"/>
      <c r="AR237" s="473"/>
      <c r="AS237" s="473"/>
      <c r="AT237" s="473"/>
      <c r="AU237" s="473"/>
      <c r="AV237" s="235"/>
      <c r="AW237" s="235"/>
      <c r="AX237" s="238"/>
      <c r="AY237" s="238"/>
      <c r="AZ237" s="235"/>
      <c r="BA237" s="235"/>
      <c r="BB237" s="428"/>
      <c r="BC237" s="428"/>
      <c r="BD237" s="428"/>
      <c r="BE237" s="430"/>
      <c r="BF237" s="432"/>
      <c r="BG237" s="432"/>
    </row>
    <row r="238" spans="1:59" ht="15.75" thickBot="1">
      <c r="A238" s="474"/>
      <c r="B238" s="471"/>
      <c r="C238" s="475"/>
      <c r="D238" s="471"/>
      <c r="E238" s="471"/>
      <c r="F238" s="471"/>
      <c r="G238" s="236"/>
      <c r="H238" s="236"/>
      <c r="I238" s="236"/>
      <c r="J238" s="471"/>
      <c r="K238" s="473"/>
      <c r="L238" s="476"/>
      <c r="M238" s="473"/>
      <c r="N238" s="473"/>
      <c r="O238" s="247"/>
      <c r="P238" s="237"/>
      <c r="Q238" s="248"/>
      <c r="R238" s="232"/>
      <c r="S238" s="233" t="str">
        <f t="shared" si="352"/>
        <v>0</v>
      </c>
      <c r="T238" s="232"/>
      <c r="U238" s="233" t="str">
        <f t="shared" si="353"/>
        <v>0</v>
      </c>
      <c r="V238" s="232"/>
      <c r="W238" s="233" t="str">
        <f t="shared" si="354"/>
        <v>0</v>
      </c>
      <c r="X238" s="232"/>
      <c r="Y238" s="233" t="str">
        <f t="shared" si="355"/>
        <v>0</v>
      </c>
      <c r="Z238" s="232"/>
      <c r="AA238" s="233" t="str">
        <f t="shared" si="356"/>
        <v>0</v>
      </c>
      <c r="AB238" s="232"/>
      <c r="AC238" s="233" t="str">
        <f t="shared" si="357"/>
        <v>0</v>
      </c>
      <c r="AD238" s="232"/>
      <c r="AE238" s="233" t="str">
        <f t="shared" si="358"/>
        <v>0</v>
      </c>
      <c r="AF238" s="227" t="str">
        <f t="shared" si="359"/>
        <v/>
      </c>
      <c r="AG238" s="227" t="str">
        <f t="shared" si="360"/>
        <v/>
      </c>
      <c r="AH238" s="234"/>
      <c r="AI238" s="227" t="str">
        <f t="shared" si="361"/>
        <v/>
      </c>
      <c r="AJ238" s="227" t="str">
        <f>IFERROR(VLOOKUP((CONCATENATE(AG238,AI238)),Listados!$U$3:$V$11,2,FALSE),"")</f>
        <v/>
      </c>
      <c r="AK238" s="227" t="str">
        <f t="shared" si="362"/>
        <v/>
      </c>
      <c r="AL238" s="472"/>
      <c r="AM238" s="472"/>
      <c r="AN238" s="472"/>
      <c r="AO238" s="472"/>
      <c r="AP238" s="443"/>
      <c r="AQ238" s="443"/>
      <c r="AR238" s="473"/>
      <c r="AS238" s="473"/>
      <c r="AT238" s="473"/>
      <c r="AU238" s="473"/>
      <c r="AV238" s="235"/>
      <c r="AW238" s="235"/>
      <c r="AX238" s="238"/>
      <c r="AY238" s="238"/>
      <c r="AZ238" s="235"/>
      <c r="BA238" s="235"/>
      <c r="BB238" s="429"/>
      <c r="BC238" s="429"/>
      <c r="BD238" s="429"/>
      <c r="BE238" s="431"/>
      <c r="BF238" s="433"/>
      <c r="BG238" s="433"/>
    </row>
    <row r="239" spans="1:59">
      <c r="A239" s="474">
        <v>58</v>
      </c>
      <c r="B239" s="471"/>
      <c r="C239" s="475"/>
      <c r="D239" s="471"/>
      <c r="E239" s="470"/>
      <c r="F239" s="470"/>
      <c r="G239" s="236"/>
      <c r="H239" s="236"/>
      <c r="I239" s="236"/>
      <c r="J239" s="471"/>
      <c r="K239" s="473" t="e">
        <f>+VLOOKUP(J239,Listados!$K$8:$L$12,2,0)</f>
        <v>#N/A</v>
      </c>
      <c r="L239" s="476"/>
      <c r="M239" s="473" t="e">
        <f>+VLOOKUP(L239,Listados!$K$13:$L$17,2,0)</f>
        <v>#N/A</v>
      </c>
      <c r="N239" s="473" t="str">
        <f>IF(AND(J239&lt;&gt;"",L239&lt;&gt;""),VLOOKUP(J239&amp;L239,Listados!$M$3:$N$27,2,FALSE),"")</f>
        <v/>
      </c>
      <c r="O239" s="256"/>
      <c r="P239" s="230"/>
      <c r="Q239" s="250"/>
      <c r="R239" s="232"/>
      <c r="S239" s="233" t="str">
        <f t="shared" si="352"/>
        <v>0</v>
      </c>
      <c r="T239" s="232"/>
      <c r="U239" s="233" t="str">
        <f t="shared" si="353"/>
        <v>0</v>
      </c>
      <c r="V239" s="232"/>
      <c r="W239" s="233" t="str">
        <f t="shared" si="354"/>
        <v>0</v>
      </c>
      <c r="X239" s="232"/>
      <c r="Y239" s="233" t="str">
        <f t="shared" si="355"/>
        <v>0</v>
      </c>
      <c r="Z239" s="232"/>
      <c r="AA239" s="233" t="str">
        <f t="shared" si="356"/>
        <v>0</v>
      </c>
      <c r="AB239" s="232"/>
      <c r="AC239" s="233" t="str">
        <f t="shared" si="357"/>
        <v>0</v>
      </c>
      <c r="AD239" s="232"/>
      <c r="AE239" s="233" t="str">
        <f t="shared" si="358"/>
        <v>0</v>
      </c>
      <c r="AF239" s="227" t="str">
        <f t="shared" si="359"/>
        <v/>
      </c>
      <c r="AG239" s="227" t="str">
        <f t="shared" si="360"/>
        <v/>
      </c>
      <c r="AH239" s="234"/>
      <c r="AI239" s="227" t="str">
        <f t="shared" si="361"/>
        <v/>
      </c>
      <c r="AJ239" s="227" t="str">
        <f>IFERROR(VLOOKUP((CONCATENATE(AG239,AI239)),Listados!$U$3:$V$11,2,FALSE),"")</f>
        <v/>
      </c>
      <c r="AK239" s="227" t="str">
        <f t="shared" si="362"/>
        <v/>
      </c>
      <c r="AL239" s="472" t="e">
        <f t="shared" ref="AL239" si="405">AVERAGE(AK239:AK242)</f>
        <v>#DIV/0!</v>
      </c>
      <c r="AM239" s="472" t="e">
        <f t="shared" ref="AM239" si="406">IF(AL239&lt;=50,"Débil",IF(AL239&lt;=99,"Moderado",IF(AL239=100,"fuerte","")))</f>
        <v>#DIV/0!</v>
      </c>
      <c r="AN239" s="472" t="e">
        <f t="shared" ref="AN239" si="407">+IF(AND(Q239="Preventivo",AM239="Fuerte"),2,IF(AND(Q239="Preventivo",AM239="Moderado"),1,0))</f>
        <v>#DIV/0!</v>
      </c>
      <c r="AO239" s="472" t="e">
        <f t="shared" ref="AO239" si="408">+IF(AND(Q239="Detectivo",$AM239="Fuerte"),2,IF(AND(Q239="Detectivo",$AM239="Moderado"),1,IF(AND(Q239="Preventivo",$AM239="Fuerte"),1,0)))</f>
        <v>#DIV/0!</v>
      </c>
      <c r="AP239" s="442" t="e">
        <f t="shared" ref="AP239" si="409">+K239-AN239</f>
        <v>#N/A</v>
      </c>
      <c r="AQ239" s="442" t="e">
        <f t="shared" ref="AQ239" si="410">+M239-AO239</f>
        <v>#N/A</v>
      </c>
      <c r="AR239" s="473" t="e">
        <f>+VLOOKUP(MIN(AP239),Listados!$J$18:$K$24,2,TRUE)</f>
        <v>#N/A</v>
      </c>
      <c r="AS239" s="473" t="e">
        <f>+VLOOKUP(MIN(AQ239),Listados!$J$26:$K$32,2,TRUE)</f>
        <v>#N/A</v>
      </c>
      <c r="AT239" s="473" t="e">
        <f>IF(AND(AR239&lt;&gt;"",AS239&lt;&gt;""),VLOOKUP(AR239&amp;AS239,Listados!$M$3:$N$27,2,FALSE),"")</f>
        <v>#N/A</v>
      </c>
      <c r="AU239" s="473" t="e">
        <f>+VLOOKUP(AT239,Listados!$P$3:$Q$6,2,FALSE)</f>
        <v>#N/A</v>
      </c>
      <c r="AV239" s="235"/>
      <c r="AW239" s="235"/>
      <c r="AX239" s="238"/>
      <c r="AY239" s="262"/>
      <c r="AZ239" s="235"/>
      <c r="BA239" s="235"/>
      <c r="BB239" s="428"/>
      <c r="BC239" s="428"/>
      <c r="BD239" s="428"/>
      <c r="BE239" s="430"/>
      <c r="BF239" s="432"/>
      <c r="BG239" s="432"/>
    </row>
    <row r="240" spans="1:59">
      <c r="A240" s="474"/>
      <c r="B240" s="471"/>
      <c r="C240" s="475"/>
      <c r="D240" s="471"/>
      <c r="E240" s="471"/>
      <c r="F240" s="471"/>
      <c r="G240" s="236"/>
      <c r="H240" s="236"/>
      <c r="I240" s="236"/>
      <c r="J240" s="471"/>
      <c r="K240" s="473"/>
      <c r="L240" s="476"/>
      <c r="M240" s="473"/>
      <c r="N240" s="473"/>
      <c r="O240" s="256"/>
      <c r="P240" s="230"/>
      <c r="Q240" s="250"/>
      <c r="R240" s="232"/>
      <c r="S240" s="233" t="str">
        <f t="shared" si="352"/>
        <v>0</v>
      </c>
      <c r="T240" s="232"/>
      <c r="U240" s="233" t="str">
        <f t="shared" si="353"/>
        <v>0</v>
      </c>
      <c r="V240" s="232"/>
      <c r="W240" s="233" t="str">
        <f t="shared" si="354"/>
        <v>0</v>
      </c>
      <c r="X240" s="232"/>
      <c r="Y240" s="233" t="str">
        <f t="shared" si="355"/>
        <v>0</v>
      </c>
      <c r="Z240" s="232"/>
      <c r="AA240" s="233" t="str">
        <f t="shared" si="356"/>
        <v>0</v>
      </c>
      <c r="AB240" s="232"/>
      <c r="AC240" s="233" t="str">
        <f t="shared" si="357"/>
        <v>0</v>
      </c>
      <c r="AD240" s="232"/>
      <c r="AE240" s="233" t="str">
        <f t="shared" si="358"/>
        <v>0</v>
      </c>
      <c r="AF240" s="227" t="str">
        <f t="shared" si="359"/>
        <v/>
      </c>
      <c r="AG240" s="227" t="str">
        <f t="shared" si="360"/>
        <v/>
      </c>
      <c r="AH240" s="234"/>
      <c r="AI240" s="227" t="str">
        <f t="shared" si="361"/>
        <v/>
      </c>
      <c r="AJ240" s="227" t="str">
        <f>IFERROR(VLOOKUP((CONCATENATE(AG240,AI240)),Listados!$U$3:$V$11,2,FALSE),"")</f>
        <v/>
      </c>
      <c r="AK240" s="227" t="str">
        <f t="shared" si="362"/>
        <v/>
      </c>
      <c r="AL240" s="472"/>
      <c r="AM240" s="472"/>
      <c r="AN240" s="472"/>
      <c r="AO240" s="472"/>
      <c r="AP240" s="423"/>
      <c r="AQ240" s="423"/>
      <c r="AR240" s="473"/>
      <c r="AS240" s="473"/>
      <c r="AT240" s="473"/>
      <c r="AU240" s="473"/>
      <c r="AV240" s="235"/>
      <c r="AW240" s="235"/>
      <c r="AX240" s="235"/>
      <c r="AY240" s="235"/>
      <c r="AZ240" s="235"/>
      <c r="BA240" s="235"/>
      <c r="BB240" s="428"/>
      <c r="BC240" s="428"/>
      <c r="BD240" s="428"/>
      <c r="BE240" s="430"/>
      <c r="BF240" s="432"/>
      <c r="BG240" s="432"/>
    </row>
    <row r="241" spans="1:59">
      <c r="A241" s="474"/>
      <c r="B241" s="471"/>
      <c r="C241" s="475"/>
      <c r="D241" s="471"/>
      <c r="E241" s="471"/>
      <c r="F241" s="471"/>
      <c r="G241" s="236"/>
      <c r="H241" s="236"/>
      <c r="I241" s="236"/>
      <c r="J241" s="471"/>
      <c r="K241" s="473"/>
      <c r="L241" s="476"/>
      <c r="M241" s="473"/>
      <c r="N241" s="473"/>
      <c r="O241" s="247"/>
      <c r="P241" s="237"/>
      <c r="Q241" s="248"/>
      <c r="R241" s="232"/>
      <c r="S241" s="233" t="str">
        <f t="shared" si="352"/>
        <v>0</v>
      </c>
      <c r="T241" s="232"/>
      <c r="U241" s="233" t="str">
        <f t="shared" si="353"/>
        <v>0</v>
      </c>
      <c r="V241" s="232"/>
      <c r="W241" s="233" t="str">
        <f t="shared" si="354"/>
        <v>0</v>
      </c>
      <c r="X241" s="232"/>
      <c r="Y241" s="233" t="str">
        <f t="shared" si="355"/>
        <v>0</v>
      </c>
      <c r="Z241" s="232"/>
      <c r="AA241" s="233" t="str">
        <f t="shared" si="356"/>
        <v>0</v>
      </c>
      <c r="AB241" s="232"/>
      <c r="AC241" s="233" t="str">
        <f t="shared" si="357"/>
        <v>0</v>
      </c>
      <c r="AD241" s="232"/>
      <c r="AE241" s="233" t="str">
        <f t="shared" si="358"/>
        <v>0</v>
      </c>
      <c r="AF241" s="227" t="str">
        <f t="shared" si="359"/>
        <v/>
      </c>
      <c r="AG241" s="227" t="str">
        <f t="shared" si="360"/>
        <v/>
      </c>
      <c r="AH241" s="234"/>
      <c r="AI241" s="227" t="str">
        <f t="shared" si="361"/>
        <v/>
      </c>
      <c r="AJ241" s="227" t="str">
        <f>IFERROR(VLOOKUP((CONCATENATE(AG241,AI241)),Listados!$U$3:$V$11,2,FALSE),"")</f>
        <v/>
      </c>
      <c r="AK241" s="227" t="str">
        <f t="shared" si="362"/>
        <v/>
      </c>
      <c r="AL241" s="472"/>
      <c r="AM241" s="472"/>
      <c r="AN241" s="472"/>
      <c r="AO241" s="472"/>
      <c r="AP241" s="423"/>
      <c r="AQ241" s="423"/>
      <c r="AR241" s="473"/>
      <c r="AS241" s="473"/>
      <c r="AT241" s="473"/>
      <c r="AU241" s="473"/>
      <c r="AV241" s="235"/>
      <c r="AW241" s="235"/>
      <c r="AX241" s="238"/>
      <c r="AY241" s="238"/>
      <c r="AZ241" s="235"/>
      <c r="BA241" s="235"/>
      <c r="BB241" s="428"/>
      <c r="BC241" s="428"/>
      <c r="BD241" s="428"/>
      <c r="BE241" s="430"/>
      <c r="BF241" s="432"/>
      <c r="BG241" s="432"/>
    </row>
    <row r="242" spans="1:59" ht="15.75" thickBot="1">
      <c r="A242" s="474"/>
      <c r="B242" s="471"/>
      <c r="C242" s="475"/>
      <c r="D242" s="471"/>
      <c r="E242" s="471"/>
      <c r="F242" s="471"/>
      <c r="G242" s="236"/>
      <c r="H242" s="236"/>
      <c r="I242" s="236"/>
      <c r="J242" s="471"/>
      <c r="K242" s="473"/>
      <c r="L242" s="476"/>
      <c r="M242" s="473"/>
      <c r="N242" s="473"/>
      <c r="O242" s="247"/>
      <c r="P242" s="237"/>
      <c r="Q242" s="248"/>
      <c r="R242" s="232"/>
      <c r="S242" s="233" t="str">
        <f t="shared" si="352"/>
        <v>0</v>
      </c>
      <c r="T242" s="232"/>
      <c r="U242" s="233" t="str">
        <f t="shared" si="353"/>
        <v>0</v>
      </c>
      <c r="V242" s="232"/>
      <c r="W242" s="233" t="str">
        <f t="shared" si="354"/>
        <v>0</v>
      </c>
      <c r="X242" s="232"/>
      <c r="Y242" s="233" t="str">
        <f t="shared" si="355"/>
        <v>0</v>
      </c>
      <c r="Z242" s="232"/>
      <c r="AA242" s="233" t="str">
        <f t="shared" si="356"/>
        <v>0</v>
      </c>
      <c r="AB242" s="232"/>
      <c r="AC242" s="233" t="str">
        <f t="shared" si="357"/>
        <v>0</v>
      </c>
      <c r="AD242" s="232"/>
      <c r="AE242" s="233" t="str">
        <f t="shared" si="358"/>
        <v>0</v>
      </c>
      <c r="AF242" s="227" t="str">
        <f t="shared" si="359"/>
        <v/>
      </c>
      <c r="AG242" s="227" t="str">
        <f t="shared" si="360"/>
        <v/>
      </c>
      <c r="AH242" s="234"/>
      <c r="AI242" s="227" t="str">
        <f t="shared" si="361"/>
        <v/>
      </c>
      <c r="AJ242" s="227" t="str">
        <f>IFERROR(VLOOKUP((CONCATENATE(AG242,AI242)),Listados!$U$3:$V$11,2,FALSE),"")</f>
        <v/>
      </c>
      <c r="AK242" s="227" t="str">
        <f t="shared" si="362"/>
        <v/>
      </c>
      <c r="AL242" s="472"/>
      <c r="AM242" s="472"/>
      <c r="AN242" s="472"/>
      <c r="AO242" s="472"/>
      <c r="AP242" s="443"/>
      <c r="AQ242" s="443"/>
      <c r="AR242" s="473"/>
      <c r="AS242" s="473"/>
      <c r="AT242" s="473"/>
      <c r="AU242" s="473"/>
      <c r="AV242" s="235"/>
      <c r="AW242" s="235"/>
      <c r="AX242" s="238"/>
      <c r="AY242" s="238"/>
      <c r="AZ242" s="235"/>
      <c r="BA242" s="235"/>
      <c r="BB242" s="429"/>
      <c r="BC242" s="429"/>
      <c r="BD242" s="429"/>
      <c r="BE242" s="431"/>
      <c r="BF242" s="433"/>
      <c r="BG242" s="433"/>
    </row>
    <row r="243" spans="1:59">
      <c r="A243" s="474">
        <v>59</v>
      </c>
      <c r="B243" s="471"/>
      <c r="C243" s="475"/>
      <c r="D243" s="471"/>
      <c r="E243" s="470"/>
      <c r="F243" s="470"/>
      <c r="G243" s="236"/>
      <c r="H243" s="236"/>
      <c r="I243" s="236"/>
      <c r="J243" s="471"/>
      <c r="K243" s="473" t="e">
        <f>+VLOOKUP(J243,Listados!$K$8:$L$12,2,0)</f>
        <v>#N/A</v>
      </c>
      <c r="L243" s="476"/>
      <c r="M243" s="473" t="e">
        <f>+VLOOKUP(L243,Listados!$K$13:$L$17,2,0)</f>
        <v>#N/A</v>
      </c>
      <c r="N243" s="473" t="str">
        <f>IF(AND(J243&lt;&gt;"",L243&lt;&gt;""),VLOOKUP(J243&amp;L243,Listados!$M$3:$N$27,2,FALSE),"")</f>
        <v/>
      </c>
      <c r="O243" s="256"/>
      <c r="P243" s="230"/>
      <c r="Q243" s="250"/>
      <c r="R243" s="232"/>
      <c r="S243" s="233" t="str">
        <f t="shared" si="352"/>
        <v>0</v>
      </c>
      <c r="T243" s="232"/>
      <c r="U243" s="233" t="str">
        <f t="shared" si="353"/>
        <v>0</v>
      </c>
      <c r="V243" s="232"/>
      <c r="W243" s="233" t="str">
        <f t="shared" si="354"/>
        <v>0</v>
      </c>
      <c r="X243" s="232"/>
      <c r="Y243" s="233" t="str">
        <f t="shared" si="355"/>
        <v>0</v>
      </c>
      <c r="Z243" s="232"/>
      <c r="AA243" s="233" t="str">
        <f t="shared" si="356"/>
        <v>0</v>
      </c>
      <c r="AB243" s="232"/>
      <c r="AC243" s="233" t="str">
        <f t="shared" si="357"/>
        <v>0</v>
      </c>
      <c r="AD243" s="232"/>
      <c r="AE243" s="233" t="str">
        <f t="shared" si="358"/>
        <v>0</v>
      </c>
      <c r="AF243" s="227" t="str">
        <f t="shared" si="359"/>
        <v/>
      </c>
      <c r="AG243" s="227" t="str">
        <f t="shared" si="360"/>
        <v/>
      </c>
      <c r="AH243" s="234"/>
      <c r="AI243" s="227" t="str">
        <f t="shared" si="361"/>
        <v/>
      </c>
      <c r="AJ243" s="227" t="str">
        <f>IFERROR(VLOOKUP((CONCATENATE(AG243,AI243)),Listados!$U$3:$V$11,2,FALSE),"")</f>
        <v/>
      </c>
      <c r="AK243" s="227" t="str">
        <f t="shared" si="362"/>
        <v/>
      </c>
      <c r="AL243" s="472" t="e">
        <f t="shared" ref="AL243" si="411">AVERAGE(AK243:AK246)</f>
        <v>#DIV/0!</v>
      </c>
      <c r="AM243" s="472" t="e">
        <f t="shared" ref="AM243" si="412">IF(AL243&lt;=50,"Débil",IF(AL243&lt;=99,"Moderado",IF(AL243=100,"fuerte","")))</f>
        <v>#DIV/0!</v>
      </c>
      <c r="AN243" s="472" t="e">
        <f t="shared" ref="AN243" si="413">+IF(AND(Q243="Preventivo",AM243="Fuerte"),2,IF(AND(Q243="Preventivo",AM243="Moderado"),1,0))</f>
        <v>#DIV/0!</v>
      </c>
      <c r="AO243" s="472" t="e">
        <f t="shared" ref="AO243" si="414">+IF(AND(Q243="Detectivo",$AM243="Fuerte"),2,IF(AND(Q243="Detectivo",$AM243="Moderado"),1,IF(AND(Q243="Preventivo",$AM243="Fuerte"),1,0)))</f>
        <v>#DIV/0!</v>
      </c>
      <c r="AP243" s="442" t="e">
        <f t="shared" ref="AP243" si="415">+K243-AN243</f>
        <v>#N/A</v>
      </c>
      <c r="AQ243" s="442" t="e">
        <f t="shared" ref="AQ243" si="416">+M243-AO243</f>
        <v>#N/A</v>
      </c>
      <c r="AR243" s="473" t="e">
        <f>+VLOOKUP(MIN(AP243),Listados!$J$18:$K$24,2,TRUE)</f>
        <v>#N/A</v>
      </c>
      <c r="AS243" s="473" t="e">
        <f>+VLOOKUP(MIN(AQ243),Listados!$J$26:$K$32,2,TRUE)</f>
        <v>#N/A</v>
      </c>
      <c r="AT243" s="473" t="e">
        <f>IF(AND(AR243&lt;&gt;"",AS243&lt;&gt;""),VLOOKUP(AR243&amp;AS243,Listados!$M$3:$N$27,2,FALSE),"")</f>
        <v>#N/A</v>
      </c>
      <c r="AU243" s="473" t="e">
        <f>+VLOOKUP(AT243,Listados!$P$3:$Q$6,2,FALSE)</f>
        <v>#N/A</v>
      </c>
      <c r="AV243" s="235"/>
      <c r="AW243" s="235"/>
      <c r="AX243" s="238"/>
      <c r="AY243" s="262"/>
      <c r="AZ243" s="235"/>
      <c r="BA243" s="235"/>
      <c r="BB243" s="428"/>
      <c r="BC243" s="428"/>
      <c r="BD243" s="428"/>
      <c r="BE243" s="430"/>
      <c r="BF243" s="432"/>
      <c r="BG243" s="432"/>
    </row>
    <row r="244" spans="1:59">
      <c r="A244" s="474"/>
      <c r="B244" s="471"/>
      <c r="C244" s="475"/>
      <c r="D244" s="471"/>
      <c r="E244" s="471"/>
      <c r="F244" s="471"/>
      <c r="G244" s="236"/>
      <c r="H244" s="236"/>
      <c r="I244" s="236"/>
      <c r="J244" s="471"/>
      <c r="K244" s="473"/>
      <c r="L244" s="476"/>
      <c r="M244" s="473"/>
      <c r="N244" s="473"/>
      <c r="O244" s="256"/>
      <c r="P244" s="230"/>
      <c r="Q244" s="250"/>
      <c r="R244" s="232"/>
      <c r="S244" s="233" t="str">
        <f t="shared" si="352"/>
        <v>0</v>
      </c>
      <c r="T244" s="232"/>
      <c r="U244" s="233" t="str">
        <f t="shared" si="353"/>
        <v>0</v>
      </c>
      <c r="V244" s="232"/>
      <c r="W244" s="233" t="str">
        <f t="shared" si="354"/>
        <v>0</v>
      </c>
      <c r="X244" s="232"/>
      <c r="Y244" s="233" t="str">
        <f t="shared" si="355"/>
        <v>0</v>
      </c>
      <c r="Z244" s="232"/>
      <c r="AA244" s="233" t="str">
        <f t="shared" si="356"/>
        <v>0</v>
      </c>
      <c r="AB244" s="232"/>
      <c r="AC244" s="233" t="str">
        <f t="shared" si="357"/>
        <v>0</v>
      </c>
      <c r="AD244" s="232"/>
      <c r="AE244" s="233" t="str">
        <f t="shared" si="358"/>
        <v>0</v>
      </c>
      <c r="AF244" s="227" t="str">
        <f t="shared" si="359"/>
        <v/>
      </c>
      <c r="AG244" s="227" t="str">
        <f t="shared" si="360"/>
        <v/>
      </c>
      <c r="AH244" s="234"/>
      <c r="AI244" s="227" t="str">
        <f t="shared" si="361"/>
        <v/>
      </c>
      <c r="AJ244" s="227" t="str">
        <f>IFERROR(VLOOKUP((CONCATENATE(AG244,AI244)),Listados!$U$3:$V$11,2,FALSE),"")</f>
        <v/>
      </c>
      <c r="AK244" s="227" t="str">
        <f t="shared" si="362"/>
        <v/>
      </c>
      <c r="AL244" s="472"/>
      <c r="AM244" s="472"/>
      <c r="AN244" s="472"/>
      <c r="AO244" s="472"/>
      <c r="AP244" s="423"/>
      <c r="AQ244" s="423"/>
      <c r="AR244" s="473"/>
      <c r="AS244" s="473"/>
      <c r="AT244" s="473"/>
      <c r="AU244" s="473"/>
      <c r="AV244" s="235"/>
      <c r="AW244" s="235"/>
      <c r="AX244" s="235"/>
      <c r="AY244" s="235"/>
      <c r="AZ244" s="235"/>
      <c r="BA244" s="235"/>
      <c r="BB244" s="428"/>
      <c r="BC244" s="428"/>
      <c r="BD244" s="428"/>
      <c r="BE244" s="430"/>
      <c r="BF244" s="432"/>
      <c r="BG244" s="432"/>
    </row>
    <row r="245" spans="1:59">
      <c r="A245" s="474"/>
      <c r="B245" s="471"/>
      <c r="C245" s="475"/>
      <c r="D245" s="471"/>
      <c r="E245" s="471"/>
      <c r="F245" s="471"/>
      <c r="G245" s="236"/>
      <c r="H245" s="236"/>
      <c r="I245" s="236"/>
      <c r="J245" s="471"/>
      <c r="K245" s="473"/>
      <c r="L245" s="476"/>
      <c r="M245" s="473"/>
      <c r="N245" s="473"/>
      <c r="O245" s="247"/>
      <c r="P245" s="237"/>
      <c r="Q245" s="248"/>
      <c r="R245" s="232"/>
      <c r="S245" s="233" t="str">
        <f t="shared" si="352"/>
        <v>0</v>
      </c>
      <c r="T245" s="232"/>
      <c r="U245" s="233" t="str">
        <f t="shared" si="353"/>
        <v>0</v>
      </c>
      <c r="V245" s="232"/>
      <c r="W245" s="233" t="str">
        <f t="shared" si="354"/>
        <v>0</v>
      </c>
      <c r="X245" s="232"/>
      <c r="Y245" s="233" t="str">
        <f t="shared" si="355"/>
        <v>0</v>
      </c>
      <c r="Z245" s="232"/>
      <c r="AA245" s="233" t="str">
        <f t="shared" si="356"/>
        <v>0</v>
      </c>
      <c r="AB245" s="232"/>
      <c r="AC245" s="233" t="str">
        <f t="shared" si="357"/>
        <v>0</v>
      </c>
      <c r="AD245" s="232"/>
      <c r="AE245" s="233" t="str">
        <f t="shared" si="358"/>
        <v>0</v>
      </c>
      <c r="AF245" s="227" t="str">
        <f t="shared" si="359"/>
        <v/>
      </c>
      <c r="AG245" s="227" t="str">
        <f t="shared" si="360"/>
        <v/>
      </c>
      <c r="AH245" s="234"/>
      <c r="AI245" s="227" t="str">
        <f t="shared" si="361"/>
        <v/>
      </c>
      <c r="AJ245" s="227" t="str">
        <f>IFERROR(VLOOKUP((CONCATENATE(AG245,AI245)),Listados!$U$3:$V$11,2,FALSE),"")</f>
        <v/>
      </c>
      <c r="AK245" s="227" t="str">
        <f t="shared" si="362"/>
        <v/>
      </c>
      <c r="AL245" s="472"/>
      <c r="AM245" s="472"/>
      <c r="AN245" s="472"/>
      <c r="AO245" s="472"/>
      <c r="AP245" s="423"/>
      <c r="AQ245" s="423"/>
      <c r="AR245" s="473"/>
      <c r="AS245" s="473"/>
      <c r="AT245" s="473"/>
      <c r="AU245" s="473"/>
      <c r="AV245" s="235"/>
      <c r="AW245" s="235"/>
      <c r="AX245" s="238"/>
      <c r="AY245" s="238"/>
      <c r="AZ245" s="235"/>
      <c r="BA245" s="235"/>
      <c r="BB245" s="428"/>
      <c r="BC245" s="428"/>
      <c r="BD245" s="428"/>
      <c r="BE245" s="430"/>
      <c r="BF245" s="432"/>
      <c r="BG245" s="432"/>
    </row>
    <row r="246" spans="1:59" ht="15.75" thickBot="1">
      <c r="A246" s="474"/>
      <c r="B246" s="471"/>
      <c r="C246" s="475"/>
      <c r="D246" s="471"/>
      <c r="E246" s="471"/>
      <c r="F246" s="471"/>
      <c r="G246" s="236"/>
      <c r="H246" s="236"/>
      <c r="I246" s="236"/>
      <c r="J246" s="471"/>
      <c r="K246" s="473"/>
      <c r="L246" s="476"/>
      <c r="M246" s="473"/>
      <c r="N246" s="473"/>
      <c r="O246" s="247"/>
      <c r="P246" s="237"/>
      <c r="Q246" s="248"/>
      <c r="R246" s="232"/>
      <c r="S246" s="233" t="str">
        <f t="shared" si="352"/>
        <v>0</v>
      </c>
      <c r="T246" s="232"/>
      <c r="U246" s="233" t="str">
        <f t="shared" si="353"/>
        <v>0</v>
      </c>
      <c r="V246" s="232"/>
      <c r="W246" s="233" t="str">
        <f t="shared" si="354"/>
        <v>0</v>
      </c>
      <c r="X246" s="232"/>
      <c r="Y246" s="233" t="str">
        <f t="shared" si="355"/>
        <v>0</v>
      </c>
      <c r="Z246" s="232"/>
      <c r="AA246" s="233" t="str">
        <f t="shared" si="356"/>
        <v>0</v>
      </c>
      <c r="AB246" s="232"/>
      <c r="AC246" s="233" t="str">
        <f t="shared" si="357"/>
        <v>0</v>
      </c>
      <c r="AD246" s="232"/>
      <c r="AE246" s="233" t="str">
        <f t="shared" si="358"/>
        <v>0</v>
      </c>
      <c r="AF246" s="227" t="str">
        <f t="shared" si="359"/>
        <v/>
      </c>
      <c r="AG246" s="227" t="str">
        <f t="shared" si="360"/>
        <v/>
      </c>
      <c r="AH246" s="234"/>
      <c r="AI246" s="227" t="str">
        <f t="shared" si="361"/>
        <v/>
      </c>
      <c r="AJ246" s="227" t="str">
        <f>IFERROR(VLOOKUP((CONCATENATE(AG246,AI246)),Listados!$U$3:$V$11,2,FALSE),"")</f>
        <v/>
      </c>
      <c r="AK246" s="227" t="str">
        <f t="shared" si="362"/>
        <v/>
      </c>
      <c r="AL246" s="472"/>
      <c r="AM246" s="472"/>
      <c r="AN246" s="472"/>
      <c r="AO246" s="472"/>
      <c r="AP246" s="443"/>
      <c r="AQ246" s="443"/>
      <c r="AR246" s="473"/>
      <c r="AS246" s="473"/>
      <c r="AT246" s="473"/>
      <c r="AU246" s="473"/>
      <c r="AV246" s="235"/>
      <c r="AW246" s="235"/>
      <c r="AX246" s="238"/>
      <c r="AY246" s="238"/>
      <c r="AZ246" s="235"/>
      <c r="BA246" s="235"/>
      <c r="BB246" s="429"/>
      <c r="BC246" s="429"/>
      <c r="BD246" s="429"/>
      <c r="BE246" s="431"/>
      <c r="BF246" s="433"/>
      <c r="BG246" s="433"/>
    </row>
    <row r="247" spans="1:59">
      <c r="A247" s="474">
        <v>60</v>
      </c>
      <c r="B247" s="471"/>
      <c r="C247" s="475"/>
      <c r="D247" s="471"/>
      <c r="E247" s="470"/>
      <c r="F247" s="470"/>
      <c r="G247" s="236"/>
      <c r="H247" s="236"/>
      <c r="I247" s="236"/>
      <c r="J247" s="471"/>
      <c r="K247" s="473" t="e">
        <f>+VLOOKUP(J247,Listados!$K$8:$L$12,2,0)</f>
        <v>#N/A</v>
      </c>
      <c r="L247" s="476"/>
      <c r="M247" s="473" t="e">
        <f>+VLOOKUP(L247,Listados!$K$13:$L$17,2,0)</f>
        <v>#N/A</v>
      </c>
      <c r="N247" s="473" t="str">
        <f>IF(AND(J247&lt;&gt;"",L247&lt;&gt;""),VLOOKUP(J247&amp;L247,Listados!$M$3:$N$27,2,FALSE),"")</f>
        <v/>
      </c>
      <c r="O247" s="256"/>
      <c r="P247" s="230"/>
      <c r="Q247" s="250"/>
      <c r="R247" s="232"/>
      <c r="S247" s="233" t="str">
        <f t="shared" si="352"/>
        <v>0</v>
      </c>
      <c r="T247" s="232"/>
      <c r="U247" s="233" t="str">
        <f t="shared" si="353"/>
        <v>0</v>
      </c>
      <c r="V247" s="232"/>
      <c r="W247" s="233" t="str">
        <f t="shared" si="354"/>
        <v>0</v>
      </c>
      <c r="X247" s="232"/>
      <c r="Y247" s="233" t="str">
        <f t="shared" si="355"/>
        <v>0</v>
      </c>
      <c r="Z247" s="232"/>
      <c r="AA247" s="233" t="str">
        <f t="shared" si="356"/>
        <v>0</v>
      </c>
      <c r="AB247" s="232"/>
      <c r="AC247" s="233" t="str">
        <f t="shared" si="357"/>
        <v>0</v>
      </c>
      <c r="AD247" s="232"/>
      <c r="AE247" s="233" t="str">
        <f t="shared" si="358"/>
        <v>0</v>
      </c>
      <c r="AF247" s="227" t="str">
        <f t="shared" si="359"/>
        <v/>
      </c>
      <c r="AG247" s="227" t="str">
        <f t="shared" si="360"/>
        <v/>
      </c>
      <c r="AH247" s="234"/>
      <c r="AI247" s="227" t="str">
        <f t="shared" si="361"/>
        <v/>
      </c>
      <c r="AJ247" s="227" t="str">
        <f>IFERROR(VLOOKUP((CONCATENATE(AG247,AI247)),Listados!$U$3:$V$11,2,FALSE),"")</f>
        <v/>
      </c>
      <c r="AK247" s="227" t="str">
        <f t="shared" si="362"/>
        <v/>
      </c>
      <c r="AL247" s="472" t="e">
        <f t="shared" ref="AL247" si="417">AVERAGE(AK247:AK250)</f>
        <v>#DIV/0!</v>
      </c>
      <c r="AM247" s="472" t="e">
        <f t="shared" ref="AM247" si="418">IF(AL247&lt;=50,"Débil",IF(AL247&lt;=99,"Moderado",IF(AL247=100,"fuerte","")))</f>
        <v>#DIV/0!</v>
      </c>
      <c r="AN247" s="472" t="e">
        <f t="shared" ref="AN247" si="419">+IF(AND(Q247="Preventivo",AM247="Fuerte"),2,IF(AND(Q247="Preventivo",AM247="Moderado"),1,0))</f>
        <v>#DIV/0!</v>
      </c>
      <c r="AO247" s="472" t="e">
        <f t="shared" ref="AO247" si="420">+IF(AND(Q247="Detectivo",$AM247="Fuerte"),2,IF(AND(Q247="Detectivo",$AM247="Moderado"),1,IF(AND(Q247="Preventivo",$AM247="Fuerte"),1,0)))</f>
        <v>#DIV/0!</v>
      </c>
      <c r="AP247" s="442" t="e">
        <f t="shared" ref="AP247" si="421">+K247-AN247</f>
        <v>#N/A</v>
      </c>
      <c r="AQ247" s="442" t="e">
        <f t="shared" ref="AQ247" si="422">+M247-AO247</f>
        <v>#N/A</v>
      </c>
      <c r="AR247" s="473" t="e">
        <f>+VLOOKUP(MIN(AP247),Listados!$J$18:$K$24,2,TRUE)</f>
        <v>#N/A</v>
      </c>
      <c r="AS247" s="473" t="e">
        <f>+VLOOKUP(MIN(AQ247),Listados!$J$26:$K$32,2,TRUE)</f>
        <v>#N/A</v>
      </c>
      <c r="AT247" s="473" t="e">
        <f>IF(AND(AR247&lt;&gt;"",AS247&lt;&gt;""),VLOOKUP(AR247&amp;AS247,Listados!$M$3:$N$27,2,FALSE),"")</f>
        <v>#N/A</v>
      </c>
      <c r="AU247" s="473" t="e">
        <f>+VLOOKUP(AT247,Listados!$P$3:$Q$6,2,FALSE)</f>
        <v>#N/A</v>
      </c>
      <c r="AV247" s="235"/>
      <c r="AW247" s="235"/>
      <c r="AX247" s="238"/>
      <c r="AY247" s="262"/>
      <c r="AZ247" s="235"/>
      <c r="BA247" s="235"/>
      <c r="BB247" s="428"/>
      <c r="BC247" s="428"/>
      <c r="BD247" s="428"/>
      <c r="BE247" s="430"/>
      <c r="BF247" s="432"/>
      <c r="BG247" s="432"/>
    </row>
    <row r="248" spans="1:59">
      <c r="A248" s="474"/>
      <c r="B248" s="471"/>
      <c r="C248" s="475"/>
      <c r="D248" s="471"/>
      <c r="E248" s="471"/>
      <c r="F248" s="471"/>
      <c r="G248" s="236"/>
      <c r="H248" s="236"/>
      <c r="I248" s="236"/>
      <c r="J248" s="471"/>
      <c r="K248" s="473"/>
      <c r="L248" s="476"/>
      <c r="M248" s="473"/>
      <c r="N248" s="473"/>
      <c r="O248" s="256"/>
      <c r="P248" s="230"/>
      <c r="Q248" s="250"/>
      <c r="R248" s="232"/>
      <c r="S248" s="233" t="str">
        <f t="shared" si="352"/>
        <v>0</v>
      </c>
      <c r="T248" s="232"/>
      <c r="U248" s="233" t="str">
        <f t="shared" si="353"/>
        <v>0</v>
      </c>
      <c r="V248" s="232"/>
      <c r="W248" s="233" t="str">
        <f t="shared" si="354"/>
        <v>0</v>
      </c>
      <c r="X248" s="232"/>
      <c r="Y248" s="233" t="str">
        <f t="shared" si="355"/>
        <v>0</v>
      </c>
      <c r="Z248" s="232"/>
      <c r="AA248" s="233" t="str">
        <f t="shared" si="356"/>
        <v>0</v>
      </c>
      <c r="AB248" s="232"/>
      <c r="AC248" s="233" t="str">
        <f t="shared" si="357"/>
        <v>0</v>
      </c>
      <c r="AD248" s="232"/>
      <c r="AE248" s="233" t="str">
        <f t="shared" si="358"/>
        <v>0</v>
      </c>
      <c r="AF248" s="227" t="str">
        <f t="shared" si="359"/>
        <v/>
      </c>
      <c r="AG248" s="227" t="str">
        <f t="shared" si="360"/>
        <v/>
      </c>
      <c r="AH248" s="234"/>
      <c r="AI248" s="227" t="str">
        <f t="shared" si="361"/>
        <v/>
      </c>
      <c r="AJ248" s="227" t="str">
        <f>IFERROR(VLOOKUP((CONCATENATE(AG248,AI248)),Listados!$U$3:$V$11,2,FALSE),"")</f>
        <v/>
      </c>
      <c r="AK248" s="227" t="str">
        <f t="shared" si="362"/>
        <v/>
      </c>
      <c r="AL248" s="472"/>
      <c r="AM248" s="472"/>
      <c r="AN248" s="472"/>
      <c r="AO248" s="472"/>
      <c r="AP248" s="423"/>
      <c r="AQ248" s="423"/>
      <c r="AR248" s="473"/>
      <c r="AS248" s="473"/>
      <c r="AT248" s="473"/>
      <c r="AU248" s="473"/>
      <c r="AV248" s="235"/>
      <c r="AW248" s="235"/>
      <c r="AX248" s="235"/>
      <c r="AY248" s="235"/>
      <c r="AZ248" s="235"/>
      <c r="BA248" s="235"/>
      <c r="BB248" s="428"/>
      <c r="BC248" s="428"/>
      <c r="BD248" s="428"/>
      <c r="BE248" s="430"/>
      <c r="BF248" s="432"/>
      <c r="BG248" s="432"/>
    </row>
    <row r="249" spans="1:59">
      <c r="A249" s="474"/>
      <c r="B249" s="471"/>
      <c r="C249" s="475"/>
      <c r="D249" s="471"/>
      <c r="E249" s="471"/>
      <c r="F249" s="471"/>
      <c r="G249" s="236"/>
      <c r="H249" s="236"/>
      <c r="I249" s="236"/>
      <c r="J249" s="471"/>
      <c r="K249" s="473"/>
      <c r="L249" s="476"/>
      <c r="M249" s="473"/>
      <c r="N249" s="473"/>
      <c r="O249" s="247"/>
      <c r="P249" s="237"/>
      <c r="Q249" s="248"/>
      <c r="R249" s="232"/>
      <c r="S249" s="233" t="str">
        <f t="shared" si="352"/>
        <v>0</v>
      </c>
      <c r="T249" s="232"/>
      <c r="U249" s="233" t="str">
        <f t="shared" si="353"/>
        <v>0</v>
      </c>
      <c r="V249" s="232"/>
      <c r="W249" s="233" t="str">
        <f t="shared" si="354"/>
        <v>0</v>
      </c>
      <c r="X249" s="232"/>
      <c r="Y249" s="233" t="str">
        <f t="shared" si="355"/>
        <v>0</v>
      </c>
      <c r="Z249" s="232"/>
      <c r="AA249" s="233" t="str">
        <f t="shared" si="356"/>
        <v>0</v>
      </c>
      <c r="AB249" s="232"/>
      <c r="AC249" s="233" t="str">
        <f t="shared" si="357"/>
        <v>0</v>
      </c>
      <c r="AD249" s="232"/>
      <c r="AE249" s="233" t="str">
        <f t="shared" si="358"/>
        <v>0</v>
      </c>
      <c r="AF249" s="227" t="str">
        <f t="shared" si="359"/>
        <v/>
      </c>
      <c r="AG249" s="227" t="str">
        <f t="shared" si="360"/>
        <v/>
      </c>
      <c r="AH249" s="234"/>
      <c r="AI249" s="227" t="str">
        <f t="shared" si="361"/>
        <v/>
      </c>
      <c r="AJ249" s="227" t="str">
        <f>IFERROR(VLOOKUP((CONCATENATE(AG249,AI249)),Listados!$U$3:$V$11,2,FALSE),"")</f>
        <v/>
      </c>
      <c r="AK249" s="227" t="str">
        <f t="shared" si="362"/>
        <v/>
      </c>
      <c r="AL249" s="472"/>
      <c r="AM249" s="472"/>
      <c r="AN249" s="472"/>
      <c r="AO249" s="472"/>
      <c r="AP249" s="423"/>
      <c r="AQ249" s="423"/>
      <c r="AR249" s="473"/>
      <c r="AS249" s="473"/>
      <c r="AT249" s="473"/>
      <c r="AU249" s="473"/>
      <c r="AV249" s="235"/>
      <c r="AW249" s="235"/>
      <c r="AX249" s="238"/>
      <c r="AY249" s="238"/>
      <c r="AZ249" s="235"/>
      <c r="BA249" s="235"/>
      <c r="BB249" s="428"/>
      <c r="BC249" s="428"/>
      <c r="BD249" s="428"/>
      <c r="BE249" s="430"/>
      <c r="BF249" s="432"/>
      <c r="BG249" s="432"/>
    </row>
    <row r="250" spans="1:59">
      <c r="A250" s="474"/>
      <c r="B250" s="471"/>
      <c r="C250" s="475"/>
      <c r="D250" s="471"/>
      <c r="E250" s="471"/>
      <c r="F250" s="471"/>
      <c r="G250" s="236"/>
      <c r="H250" s="236"/>
      <c r="I250" s="236"/>
      <c r="J250" s="471"/>
      <c r="K250" s="473"/>
      <c r="L250" s="476"/>
      <c r="M250" s="473"/>
      <c r="N250" s="473"/>
      <c r="O250" s="247"/>
      <c r="P250" s="237"/>
      <c r="Q250" s="248"/>
      <c r="R250" s="232"/>
      <c r="S250" s="233" t="str">
        <f t="shared" si="352"/>
        <v>0</v>
      </c>
      <c r="T250" s="232"/>
      <c r="U250" s="233" t="str">
        <f t="shared" si="353"/>
        <v>0</v>
      </c>
      <c r="V250" s="232"/>
      <c r="W250" s="233" t="str">
        <f t="shared" si="354"/>
        <v>0</v>
      </c>
      <c r="X250" s="232"/>
      <c r="Y250" s="233" t="str">
        <f t="shared" si="355"/>
        <v>0</v>
      </c>
      <c r="Z250" s="232"/>
      <c r="AA250" s="233" t="str">
        <f t="shared" si="356"/>
        <v>0</v>
      </c>
      <c r="AB250" s="232"/>
      <c r="AC250" s="233" t="str">
        <f t="shared" si="357"/>
        <v>0</v>
      </c>
      <c r="AD250" s="232"/>
      <c r="AE250" s="233" t="str">
        <f t="shared" si="358"/>
        <v>0</v>
      </c>
      <c r="AF250" s="227" t="str">
        <f t="shared" si="359"/>
        <v/>
      </c>
      <c r="AG250" s="227" t="str">
        <f t="shared" si="360"/>
        <v/>
      </c>
      <c r="AH250" s="234"/>
      <c r="AI250" s="227" t="str">
        <f t="shared" si="361"/>
        <v/>
      </c>
      <c r="AJ250" s="227" t="str">
        <f>IFERROR(VLOOKUP((CONCATENATE(AG250,AI250)),Listados!$U$3:$V$11,2,FALSE),"")</f>
        <v/>
      </c>
      <c r="AK250" s="227" t="str">
        <f t="shared" si="362"/>
        <v/>
      </c>
      <c r="AL250" s="472"/>
      <c r="AM250" s="472"/>
      <c r="AN250" s="472"/>
      <c r="AO250" s="472"/>
      <c r="AP250" s="443"/>
      <c r="AQ250" s="443"/>
      <c r="AR250" s="473"/>
      <c r="AS250" s="473"/>
      <c r="AT250" s="473"/>
      <c r="AU250" s="473"/>
      <c r="AV250" s="235"/>
      <c r="AW250" s="235"/>
      <c r="AX250" s="238"/>
      <c r="AY250" s="238"/>
      <c r="AZ250" s="235"/>
      <c r="BA250" s="235"/>
      <c r="BB250" s="429"/>
      <c r="BC250" s="429"/>
      <c r="BD250" s="429"/>
      <c r="BE250" s="431"/>
      <c r="BF250" s="433"/>
      <c r="BG250" s="433"/>
    </row>
  </sheetData>
  <sheetProtection selectLockedCells="1"/>
  <autoFilter ref="A6:AU54"/>
  <mergeCells count="1727">
    <mergeCell ref="AN11:AN12"/>
    <mergeCell ref="AO11:AO12"/>
    <mergeCell ref="AP11:AP12"/>
    <mergeCell ref="AQ11:AQ12"/>
    <mergeCell ref="G29:G30"/>
    <mergeCell ref="H29:H30"/>
    <mergeCell ref="O28:O29"/>
    <mergeCell ref="Q28:Q29"/>
    <mergeCell ref="R28:R29"/>
    <mergeCell ref="S28:S29"/>
    <mergeCell ref="T28:T29"/>
    <mergeCell ref="U28:U29"/>
    <mergeCell ref="V28:V29"/>
    <mergeCell ref="W28:W29"/>
    <mergeCell ref="X28:X29"/>
    <mergeCell ref="Y28:Y29"/>
    <mergeCell ref="Z28:Z29"/>
    <mergeCell ref="AA28:AA29"/>
    <mergeCell ref="AB28:AB29"/>
    <mergeCell ref="AC28:AC29"/>
    <mergeCell ref="AD28:AD29"/>
    <mergeCell ref="AE28:AE29"/>
    <mergeCell ref="AF28:AF29"/>
    <mergeCell ref="AG28:AG29"/>
    <mergeCell ref="AH28:AH29"/>
    <mergeCell ref="AI28:AI29"/>
    <mergeCell ref="AJ28:AJ29"/>
    <mergeCell ref="AK28:AK29"/>
    <mergeCell ref="AM27:AM30"/>
    <mergeCell ref="AN27:AN30"/>
    <mergeCell ref="AO27:AO30"/>
    <mergeCell ref="AM16:AM22"/>
    <mergeCell ref="AS247:AS250"/>
    <mergeCell ref="AT247:AT250"/>
    <mergeCell ref="AU247:AU250"/>
    <mergeCell ref="J247:J250"/>
    <mergeCell ref="K247:K250"/>
    <mergeCell ref="L247:L250"/>
    <mergeCell ref="M247:M250"/>
    <mergeCell ref="N247:N250"/>
    <mergeCell ref="AM247:AM250"/>
    <mergeCell ref="AN247:AN250"/>
    <mergeCell ref="AO247:AO250"/>
    <mergeCell ref="AR247:AR250"/>
    <mergeCell ref="M243:M246"/>
    <mergeCell ref="N243:N246"/>
    <mergeCell ref="AM243:AM246"/>
    <mergeCell ref="AN243:AN246"/>
    <mergeCell ref="AO243:AO246"/>
    <mergeCell ref="AR243:AR246"/>
    <mergeCell ref="AS243:AS246"/>
    <mergeCell ref="AT243:AT246"/>
    <mergeCell ref="AU243:AU246"/>
    <mergeCell ref="AP243:AP246"/>
    <mergeCell ref="AP247:AP250"/>
    <mergeCell ref="AQ243:AQ246"/>
    <mergeCell ref="AQ247:AQ250"/>
    <mergeCell ref="AM235:AM238"/>
    <mergeCell ref="AN235:AN238"/>
    <mergeCell ref="AO235:AO238"/>
    <mergeCell ref="AR235:AR238"/>
    <mergeCell ref="AS235:AS238"/>
    <mergeCell ref="AT235:AT238"/>
    <mergeCell ref="AU235:AU238"/>
    <mergeCell ref="J239:J242"/>
    <mergeCell ref="K239:K242"/>
    <mergeCell ref="L239:L242"/>
    <mergeCell ref="M239:M242"/>
    <mergeCell ref="N239:N242"/>
    <mergeCell ref="AM239:AM242"/>
    <mergeCell ref="AN239:AN242"/>
    <mergeCell ref="AO239:AO242"/>
    <mergeCell ref="AR239:AR242"/>
    <mergeCell ref="AS239:AS242"/>
    <mergeCell ref="AT239:AT242"/>
    <mergeCell ref="AU239:AU242"/>
    <mergeCell ref="AP235:AP238"/>
    <mergeCell ref="AP239:AP242"/>
    <mergeCell ref="AQ235:AQ238"/>
    <mergeCell ref="AQ239:AQ242"/>
    <mergeCell ref="AM227:AM230"/>
    <mergeCell ref="AN227:AN230"/>
    <mergeCell ref="AO227:AO230"/>
    <mergeCell ref="AR227:AR230"/>
    <mergeCell ref="AS227:AS230"/>
    <mergeCell ref="AT227:AT230"/>
    <mergeCell ref="AU227:AU230"/>
    <mergeCell ref="J231:J234"/>
    <mergeCell ref="K231:K234"/>
    <mergeCell ref="L231:L234"/>
    <mergeCell ref="M231:M234"/>
    <mergeCell ref="N231:N234"/>
    <mergeCell ref="AM231:AM234"/>
    <mergeCell ref="AN231:AN234"/>
    <mergeCell ref="AO231:AO234"/>
    <mergeCell ref="AR231:AR234"/>
    <mergeCell ref="AS231:AS234"/>
    <mergeCell ref="AT231:AT234"/>
    <mergeCell ref="AU231:AU234"/>
    <mergeCell ref="AP227:AP230"/>
    <mergeCell ref="AP231:AP234"/>
    <mergeCell ref="AQ227:AQ230"/>
    <mergeCell ref="AQ231:AQ234"/>
    <mergeCell ref="AM219:AM222"/>
    <mergeCell ref="AN219:AN222"/>
    <mergeCell ref="AO219:AO222"/>
    <mergeCell ref="AR219:AR222"/>
    <mergeCell ref="AS219:AS222"/>
    <mergeCell ref="AT219:AT222"/>
    <mergeCell ref="AU219:AU222"/>
    <mergeCell ref="J223:J226"/>
    <mergeCell ref="K223:K226"/>
    <mergeCell ref="L223:L226"/>
    <mergeCell ref="M223:M226"/>
    <mergeCell ref="N223:N226"/>
    <mergeCell ref="AM223:AM226"/>
    <mergeCell ref="AN223:AN226"/>
    <mergeCell ref="AO223:AO226"/>
    <mergeCell ref="AR223:AR226"/>
    <mergeCell ref="AS223:AS226"/>
    <mergeCell ref="AT223:AT226"/>
    <mergeCell ref="AU223:AU226"/>
    <mergeCell ref="AP219:AP222"/>
    <mergeCell ref="AP223:AP226"/>
    <mergeCell ref="AQ219:AQ222"/>
    <mergeCell ref="AQ223:AQ226"/>
    <mergeCell ref="AM211:AM214"/>
    <mergeCell ref="AN211:AN214"/>
    <mergeCell ref="AO211:AO214"/>
    <mergeCell ref="AR211:AR214"/>
    <mergeCell ref="AS211:AS214"/>
    <mergeCell ref="AT211:AT214"/>
    <mergeCell ref="AU211:AU214"/>
    <mergeCell ref="J215:J218"/>
    <mergeCell ref="K215:K218"/>
    <mergeCell ref="L215:L218"/>
    <mergeCell ref="M215:M218"/>
    <mergeCell ref="N215:N218"/>
    <mergeCell ref="AM215:AM218"/>
    <mergeCell ref="AN215:AN218"/>
    <mergeCell ref="AO215:AO218"/>
    <mergeCell ref="AR215:AR218"/>
    <mergeCell ref="AS215:AS218"/>
    <mergeCell ref="AT215:AT218"/>
    <mergeCell ref="AU215:AU218"/>
    <mergeCell ref="AP211:AP214"/>
    <mergeCell ref="AP215:AP218"/>
    <mergeCell ref="AQ211:AQ214"/>
    <mergeCell ref="AQ215:AQ218"/>
    <mergeCell ref="AM203:AM206"/>
    <mergeCell ref="AN203:AN206"/>
    <mergeCell ref="AO203:AO206"/>
    <mergeCell ref="AR203:AR206"/>
    <mergeCell ref="AS203:AS206"/>
    <mergeCell ref="AT203:AT206"/>
    <mergeCell ref="AU203:AU206"/>
    <mergeCell ref="J207:J210"/>
    <mergeCell ref="K207:K210"/>
    <mergeCell ref="L207:L210"/>
    <mergeCell ref="M207:M210"/>
    <mergeCell ref="N207:N210"/>
    <mergeCell ref="AM207:AM210"/>
    <mergeCell ref="AN207:AN210"/>
    <mergeCell ref="AO207:AO210"/>
    <mergeCell ref="AR207:AR210"/>
    <mergeCell ref="AS207:AS210"/>
    <mergeCell ref="AT207:AT210"/>
    <mergeCell ref="AU207:AU210"/>
    <mergeCell ref="AP203:AP206"/>
    <mergeCell ref="AP207:AP210"/>
    <mergeCell ref="AQ203:AQ206"/>
    <mergeCell ref="AQ207:AQ210"/>
    <mergeCell ref="AM195:AM198"/>
    <mergeCell ref="AN195:AN198"/>
    <mergeCell ref="AO195:AO198"/>
    <mergeCell ref="AR195:AR198"/>
    <mergeCell ref="AS195:AS198"/>
    <mergeCell ref="AT195:AT198"/>
    <mergeCell ref="AU195:AU198"/>
    <mergeCell ref="J199:J202"/>
    <mergeCell ref="K199:K202"/>
    <mergeCell ref="L199:L202"/>
    <mergeCell ref="M199:M202"/>
    <mergeCell ref="N199:N202"/>
    <mergeCell ref="AM199:AM202"/>
    <mergeCell ref="AN199:AN202"/>
    <mergeCell ref="AO199:AO202"/>
    <mergeCell ref="AR199:AR202"/>
    <mergeCell ref="AS199:AS202"/>
    <mergeCell ref="AT199:AT202"/>
    <mergeCell ref="AU199:AU202"/>
    <mergeCell ref="AP195:AP198"/>
    <mergeCell ref="AP199:AP202"/>
    <mergeCell ref="AQ195:AQ198"/>
    <mergeCell ref="AQ199:AQ202"/>
    <mergeCell ref="AM187:AM190"/>
    <mergeCell ref="AN187:AN190"/>
    <mergeCell ref="AO187:AO190"/>
    <mergeCell ref="AR187:AR190"/>
    <mergeCell ref="AS187:AS190"/>
    <mergeCell ref="AT187:AT190"/>
    <mergeCell ref="AU187:AU190"/>
    <mergeCell ref="J191:J194"/>
    <mergeCell ref="K191:K194"/>
    <mergeCell ref="L191:L194"/>
    <mergeCell ref="M191:M194"/>
    <mergeCell ref="N191:N194"/>
    <mergeCell ref="AM191:AM194"/>
    <mergeCell ref="AN191:AN194"/>
    <mergeCell ref="AO191:AO194"/>
    <mergeCell ref="AR191:AR194"/>
    <mergeCell ref="AS191:AS194"/>
    <mergeCell ref="AT191:AT194"/>
    <mergeCell ref="AU191:AU194"/>
    <mergeCell ref="AP187:AP190"/>
    <mergeCell ref="AP191:AP194"/>
    <mergeCell ref="AQ187:AQ190"/>
    <mergeCell ref="AQ191:AQ194"/>
    <mergeCell ref="AM179:AM182"/>
    <mergeCell ref="AN179:AN182"/>
    <mergeCell ref="AO179:AO182"/>
    <mergeCell ref="AR179:AR182"/>
    <mergeCell ref="AS179:AS182"/>
    <mergeCell ref="AT179:AT182"/>
    <mergeCell ref="AU179:AU182"/>
    <mergeCell ref="J183:J186"/>
    <mergeCell ref="K183:K186"/>
    <mergeCell ref="L183:L186"/>
    <mergeCell ref="M183:M186"/>
    <mergeCell ref="N183:N186"/>
    <mergeCell ref="AM183:AM186"/>
    <mergeCell ref="AN183:AN186"/>
    <mergeCell ref="AO183:AO186"/>
    <mergeCell ref="AR183:AR186"/>
    <mergeCell ref="AS183:AS186"/>
    <mergeCell ref="AT183:AT186"/>
    <mergeCell ref="AU183:AU186"/>
    <mergeCell ref="AP179:AP182"/>
    <mergeCell ref="AP183:AP186"/>
    <mergeCell ref="AQ179:AQ182"/>
    <mergeCell ref="AQ183:AQ186"/>
    <mergeCell ref="AM171:AM174"/>
    <mergeCell ref="AN171:AN174"/>
    <mergeCell ref="AO171:AO174"/>
    <mergeCell ref="AR171:AR174"/>
    <mergeCell ref="AS171:AS174"/>
    <mergeCell ref="AT171:AT174"/>
    <mergeCell ref="AU171:AU174"/>
    <mergeCell ref="J175:J178"/>
    <mergeCell ref="K175:K178"/>
    <mergeCell ref="L175:L178"/>
    <mergeCell ref="M175:M178"/>
    <mergeCell ref="N175:N178"/>
    <mergeCell ref="AM175:AM178"/>
    <mergeCell ref="AN175:AN178"/>
    <mergeCell ref="AO175:AO178"/>
    <mergeCell ref="AR175:AR178"/>
    <mergeCell ref="AS175:AS178"/>
    <mergeCell ref="AT175:AT178"/>
    <mergeCell ref="AU175:AU178"/>
    <mergeCell ref="AP171:AP174"/>
    <mergeCell ref="AP175:AP178"/>
    <mergeCell ref="AQ171:AQ174"/>
    <mergeCell ref="AQ175:AQ178"/>
    <mergeCell ref="AM163:AM166"/>
    <mergeCell ref="AN163:AN166"/>
    <mergeCell ref="AO163:AO166"/>
    <mergeCell ref="AR163:AR166"/>
    <mergeCell ref="AS163:AS166"/>
    <mergeCell ref="AT163:AT166"/>
    <mergeCell ref="AU163:AU166"/>
    <mergeCell ref="J167:J170"/>
    <mergeCell ref="K167:K170"/>
    <mergeCell ref="L167:L170"/>
    <mergeCell ref="M167:M170"/>
    <mergeCell ref="N167:N170"/>
    <mergeCell ref="AM167:AM170"/>
    <mergeCell ref="AN167:AN170"/>
    <mergeCell ref="AO167:AO170"/>
    <mergeCell ref="AR167:AR170"/>
    <mergeCell ref="AS167:AS170"/>
    <mergeCell ref="AT167:AT170"/>
    <mergeCell ref="AU167:AU170"/>
    <mergeCell ref="AP163:AP166"/>
    <mergeCell ref="AP167:AP170"/>
    <mergeCell ref="AQ163:AQ166"/>
    <mergeCell ref="AQ167:AQ170"/>
    <mergeCell ref="AM155:AM158"/>
    <mergeCell ref="AN155:AN158"/>
    <mergeCell ref="AO155:AO158"/>
    <mergeCell ref="AR155:AR158"/>
    <mergeCell ref="AS155:AS158"/>
    <mergeCell ref="AT155:AT158"/>
    <mergeCell ref="AU155:AU158"/>
    <mergeCell ref="J159:J162"/>
    <mergeCell ref="K159:K162"/>
    <mergeCell ref="L159:L162"/>
    <mergeCell ref="M159:M162"/>
    <mergeCell ref="N159:N162"/>
    <mergeCell ref="AM159:AM162"/>
    <mergeCell ref="AN159:AN162"/>
    <mergeCell ref="AO159:AO162"/>
    <mergeCell ref="AR159:AR162"/>
    <mergeCell ref="AS159:AS162"/>
    <mergeCell ref="AT159:AT162"/>
    <mergeCell ref="AU159:AU162"/>
    <mergeCell ref="AP155:AP158"/>
    <mergeCell ref="AP159:AP162"/>
    <mergeCell ref="AQ155:AQ158"/>
    <mergeCell ref="AQ159:AQ162"/>
    <mergeCell ref="AM147:AM150"/>
    <mergeCell ref="AN147:AN150"/>
    <mergeCell ref="AO147:AO150"/>
    <mergeCell ref="AR147:AR150"/>
    <mergeCell ref="AS147:AS150"/>
    <mergeCell ref="AT147:AT150"/>
    <mergeCell ref="AU147:AU150"/>
    <mergeCell ref="J151:J154"/>
    <mergeCell ref="K151:K154"/>
    <mergeCell ref="L151:L154"/>
    <mergeCell ref="M151:M154"/>
    <mergeCell ref="N151:N154"/>
    <mergeCell ref="AM151:AM154"/>
    <mergeCell ref="AN151:AN154"/>
    <mergeCell ref="AO151:AO154"/>
    <mergeCell ref="AR151:AR154"/>
    <mergeCell ref="AS151:AS154"/>
    <mergeCell ref="AT151:AT154"/>
    <mergeCell ref="AU151:AU154"/>
    <mergeCell ref="AP147:AP150"/>
    <mergeCell ref="AP151:AP154"/>
    <mergeCell ref="AQ147:AQ150"/>
    <mergeCell ref="AQ151:AQ154"/>
    <mergeCell ref="AM139:AM142"/>
    <mergeCell ref="AN139:AN142"/>
    <mergeCell ref="AO139:AO142"/>
    <mergeCell ref="AR139:AR142"/>
    <mergeCell ref="AS139:AS142"/>
    <mergeCell ref="AT139:AT142"/>
    <mergeCell ref="AU139:AU142"/>
    <mergeCell ref="J143:J146"/>
    <mergeCell ref="K143:K146"/>
    <mergeCell ref="L143:L146"/>
    <mergeCell ref="M143:M146"/>
    <mergeCell ref="N143:N146"/>
    <mergeCell ref="AM143:AM146"/>
    <mergeCell ref="AN143:AN146"/>
    <mergeCell ref="AO143:AO146"/>
    <mergeCell ref="AR143:AR146"/>
    <mergeCell ref="AS143:AS146"/>
    <mergeCell ref="AT143:AT146"/>
    <mergeCell ref="AU143:AU146"/>
    <mergeCell ref="AP139:AP142"/>
    <mergeCell ref="AP143:AP146"/>
    <mergeCell ref="AQ139:AQ142"/>
    <mergeCell ref="AQ143:AQ146"/>
    <mergeCell ref="AM131:AM134"/>
    <mergeCell ref="AN131:AN134"/>
    <mergeCell ref="AO131:AO134"/>
    <mergeCell ref="AR131:AR134"/>
    <mergeCell ref="AS131:AS134"/>
    <mergeCell ref="AT131:AT134"/>
    <mergeCell ref="AU131:AU134"/>
    <mergeCell ref="J135:J138"/>
    <mergeCell ref="K135:K138"/>
    <mergeCell ref="L135:L138"/>
    <mergeCell ref="M135:M138"/>
    <mergeCell ref="N135:N138"/>
    <mergeCell ref="AM135:AM138"/>
    <mergeCell ref="AN135:AN138"/>
    <mergeCell ref="AO135:AO138"/>
    <mergeCell ref="AR135:AR138"/>
    <mergeCell ref="AS135:AS138"/>
    <mergeCell ref="AT135:AT138"/>
    <mergeCell ref="AU135:AU138"/>
    <mergeCell ref="AP131:AP134"/>
    <mergeCell ref="AP135:AP138"/>
    <mergeCell ref="AQ131:AQ134"/>
    <mergeCell ref="AQ135:AQ138"/>
    <mergeCell ref="AM123:AM126"/>
    <mergeCell ref="AN123:AN126"/>
    <mergeCell ref="AO123:AO126"/>
    <mergeCell ref="AR123:AR126"/>
    <mergeCell ref="AS123:AS126"/>
    <mergeCell ref="AT123:AT126"/>
    <mergeCell ref="AU123:AU126"/>
    <mergeCell ref="J127:J130"/>
    <mergeCell ref="K127:K130"/>
    <mergeCell ref="L127:L130"/>
    <mergeCell ref="M127:M130"/>
    <mergeCell ref="N127:N130"/>
    <mergeCell ref="AM127:AM130"/>
    <mergeCell ref="AN127:AN130"/>
    <mergeCell ref="AO127:AO130"/>
    <mergeCell ref="AR127:AR130"/>
    <mergeCell ref="AS127:AS130"/>
    <mergeCell ref="AT127:AT130"/>
    <mergeCell ref="AU127:AU130"/>
    <mergeCell ref="AP123:AP126"/>
    <mergeCell ref="AP127:AP130"/>
    <mergeCell ref="AQ123:AQ126"/>
    <mergeCell ref="AQ127:AQ130"/>
    <mergeCell ref="AM115:AM118"/>
    <mergeCell ref="AN115:AN118"/>
    <mergeCell ref="AO115:AO118"/>
    <mergeCell ref="AR115:AR118"/>
    <mergeCell ref="AS115:AS118"/>
    <mergeCell ref="AT115:AT118"/>
    <mergeCell ref="AU115:AU118"/>
    <mergeCell ref="J119:J122"/>
    <mergeCell ref="K119:K122"/>
    <mergeCell ref="L119:L122"/>
    <mergeCell ref="M119:M122"/>
    <mergeCell ref="N119:N122"/>
    <mergeCell ref="AM119:AM122"/>
    <mergeCell ref="AN119:AN122"/>
    <mergeCell ref="AO119:AO122"/>
    <mergeCell ref="AR119:AR122"/>
    <mergeCell ref="AS119:AS122"/>
    <mergeCell ref="AT119:AT122"/>
    <mergeCell ref="AU119:AU122"/>
    <mergeCell ref="AP115:AP118"/>
    <mergeCell ref="AP119:AP122"/>
    <mergeCell ref="AQ115:AQ118"/>
    <mergeCell ref="AQ119:AQ122"/>
    <mergeCell ref="AM107:AM110"/>
    <mergeCell ref="AN107:AN110"/>
    <mergeCell ref="AO107:AO110"/>
    <mergeCell ref="AR107:AR110"/>
    <mergeCell ref="AS107:AS110"/>
    <mergeCell ref="AT107:AT110"/>
    <mergeCell ref="AU107:AU110"/>
    <mergeCell ref="J111:J114"/>
    <mergeCell ref="K111:K114"/>
    <mergeCell ref="L111:L114"/>
    <mergeCell ref="M111:M114"/>
    <mergeCell ref="N111:N114"/>
    <mergeCell ref="AM111:AM114"/>
    <mergeCell ref="AN111:AN114"/>
    <mergeCell ref="AO111:AO114"/>
    <mergeCell ref="AR111:AR114"/>
    <mergeCell ref="AS111:AS114"/>
    <mergeCell ref="AT111:AT114"/>
    <mergeCell ref="AU111:AU114"/>
    <mergeCell ref="AP107:AP110"/>
    <mergeCell ref="AP111:AP114"/>
    <mergeCell ref="AQ107:AQ110"/>
    <mergeCell ref="AQ111:AQ114"/>
    <mergeCell ref="AM99:AM102"/>
    <mergeCell ref="AN99:AN102"/>
    <mergeCell ref="AO99:AO102"/>
    <mergeCell ref="AR99:AR102"/>
    <mergeCell ref="AS99:AS102"/>
    <mergeCell ref="AT99:AT102"/>
    <mergeCell ref="AU99:AU102"/>
    <mergeCell ref="J103:J106"/>
    <mergeCell ref="K103:K106"/>
    <mergeCell ref="L103:L106"/>
    <mergeCell ref="M103:M106"/>
    <mergeCell ref="N103:N106"/>
    <mergeCell ref="AM103:AM106"/>
    <mergeCell ref="AN103:AN106"/>
    <mergeCell ref="AO103:AO106"/>
    <mergeCell ref="AR103:AR106"/>
    <mergeCell ref="AS103:AS106"/>
    <mergeCell ref="AT103:AT106"/>
    <mergeCell ref="AU103:AU106"/>
    <mergeCell ref="AP99:AP102"/>
    <mergeCell ref="AP103:AP106"/>
    <mergeCell ref="AQ99:AQ102"/>
    <mergeCell ref="AQ103:AQ106"/>
    <mergeCell ref="AM91:AM94"/>
    <mergeCell ref="AN91:AN94"/>
    <mergeCell ref="AO91:AO94"/>
    <mergeCell ref="AR91:AR94"/>
    <mergeCell ref="AS91:AS94"/>
    <mergeCell ref="AT91:AT94"/>
    <mergeCell ref="AU91:AU94"/>
    <mergeCell ref="J95:J98"/>
    <mergeCell ref="K95:K98"/>
    <mergeCell ref="L95:L98"/>
    <mergeCell ref="M95:M98"/>
    <mergeCell ref="N95:N98"/>
    <mergeCell ref="AM95:AM98"/>
    <mergeCell ref="AN95:AN98"/>
    <mergeCell ref="AO95:AO98"/>
    <mergeCell ref="AR95:AR98"/>
    <mergeCell ref="AS95:AS98"/>
    <mergeCell ref="AT95:AT98"/>
    <mergeCell ref="AU95:AU98"/>
    <mergeCell ref="AP91:AP94"/>
    <mergeCell ref="AP95:AP98"/>
    <mergeCell ref="AQ91:AQ94"/>
    <mergeCell ref="AQ95:AQ98"/>
    <mergeCell ref="AM83:AM86"/>
    <mergeCell ref="AN83:AN86"/>
    <mergeCell ref="AO83:AO86"/>
    <mergeCell ref="AR83:AR86"/>
    <mergeCell ref="AS83:AS86"/>
    <mergeCell ref="AT83:AT86"/>
    <mergeCell ref="AU83:AU86"/>
    <mergeCell ref="J87:J90"/>
    <mergeCell ref="K87:K90"/>
    <mergeCell ref="L87:L90"/>
    <mergeCell ref="M87:M90"/>
    <mergeCell ref="N87:N90"/>
    <mergeCell ref="AM87:AM90"/>
    <mergeCell ref="AN87:AN90"/>
    <mergeCell ref="AO87:AO90"/>
    <mergeCell ref="AR87:AR90"/>
    <mergeCell ref="AS87:AS90"/>
    <mergeCell ref="AT87:AT90"/>
    <mergeCell ref="AU87:AU90"/>
    <mergeCell ref="AP83:AP86"/>
    <mergeCell ref="AP87:AP90"/>
    <mergeCell ref="AQ83:AQ86"/>
    <mergeCell ref="AQ87:AQ90"/>
    <mergeCell ref="AM75:AM78"/>
    <mergeCell ref="AN75:AN78"/>
    <mergeCell ref="AO75:AO78"/>
    <mergeCell ref="AR75:AR78"/>
    <mergeCell ref="AS75:AS78"/>
    <mergeCell ref="AT75:AT78"/>
    <mergeCell ref="AU75:AU78"/>
    <mergeCell ref="J79:J82"/>
    <mergeCell ref="K79:K82"/>
    <mergeCell ref="L79:L82"/>
    <mergeCell ref="M79:M82"/>
    <mergeCell ref="N79:N82"/>
    <mergeCell ref="AM79:AM82"/>
    <mergeCell ref="AN79:AN82"/>
    <mergeCell ref="AO79:AO82"/>
    <mergeCell ref="AR79:AR82"/>
    <mergeCell ref="AS79:AS82"/>
    <mergeCell ref="AT79:AT82"/>
    <mergeCell ref="AU79:AU82"/>
    <mergeCell ref="AP75:AP78"/>
    <mergeCell ref="AP79:AP82"/>
    <mergeCell ref="AQ75:AQ78"/>
    <mergeCell ref="AQ79:AQ82"/>
    <mergeCell ref="AM67:AM70"/>
    <mergeCell ref="AN67:AN70"/>
    <mergeCell ref="AO67:AO70"/>
    <mergeCell ref="AR67:AR70"/>
    <mergeCell ref="AS67:AS70"/>
    <mergeCell ref="AT67:AT70"/>
    <mergeCell ref="AU67:AU70"/>
    <mergeCell ref="J71:J74"/>
    <mergeCell ref="K71:K74"/>
    <mergeCell ref="L71:L74"/>
    <mergeCell ref="M71:M74"/>
    <mergeCell ref="N71:N74"/>
    <mergeCell ref="AM71:AM74"/>
    <mergeCell ref="AN71:AN74"/>
    <mergeCell ref="AO71:AO74"/>
    <mergeCell ref="AR71:AR74"/>
    <mergeCell ref="AS71:AS74"/>
    <mergeCell ref="AT71:AT74"/>
    <mergeCell ref="AU71:AU74"/>
    <mergeCell ref="AP67:AP70"/>
    <mergeCell ref="AP71:AP74"/>
    <mergeCell ref="AQ67:AQ70"/>
    <mergeCell ref="AQ71:AQ74"/>
    <mergeCell ref="AM59:AM62"/>
    <mergeCell ref="AN59:AN62"/>
    <mergeCell ref="AO59:AO62"/>
    <mergeCell ref="AR59:AR62"/>
    <mergeCell ref="AS59:AS62"/>
    <mergeCell ref="AT59:AT62"/>
    <mergeCell ref="AU59:AU62"/>
    <mergeCell ref="J63:J66"/>
    <mergeCell ref="K63:K66"/>
    <mergeCell ref="L63:L66"/>
    <mergeCell ref="M63:M66"/>
    <mergeCell ref="N63:N66"/>
    <mergeCell ref="AM63:AM66"/>
    <mergeCell ref="AN63:AN66"/>
    <mergeCell ref="AO63:AO66"/>
    <mergeCell ref="AR63:AR66"/>
    <mergeCell ref="AS63:AS66"/>
    <mergeCell ref="AT63:AT66"/>
    <mergeCell ref="AU63:AU66"/>
    <mergeCell ref="AP59:AP62"/>
    <mergeCell ref="AP63:AP66"/>
    <mergeCell ref="AQ59:AQ62"/>
    <mergeCell ref="AQ63:AQ66"/>
    <mergeCell ref="AM51:AM54"/>
    <mergeCell ref="AN51:AN54"/>
    <mergeCell ref="AO51:AO54"/>
    <mergeCell ref="AR51:AR54"/>
    <mergeCell ref="AS51:AS54"/>
    <mergeCell ref="AT51:AT54"/>
    <mergeCell ref="AU51:AU54"/>
    <mergeCell ref="J55:J58"/>
    <mergeCell ref="K55:K58"/>
    <mergeCell ref="L55:L58"/>
    <mergeCell ref="M55:M58"/>
    <mergeCell ref="N55:N58"/>
    <mergeCell ref="AM55:AM58"/>
    <mergeCell ref="AN55:AN58"/>
    <mergeCell ref="AO55:AO58"/>
    <mergeCell ref="AR55:AR58"/>
    <mergeCell ref="AS55:AS58"/>
    <mergeCell ref="AT55:AT58"/>
    <mergeCell ref="AU55:AU58"/>
    <mergeCell ref="AP51:AP54"/>
    <mergeCell ref="AP55:AP58"/>
    <mergeCell ref="AQ51:AQ54"/>
    <mergeCell ref="AQ55:AQ58"/>
    <mergeCell ref="AM43:AM46"/>
    <mergeCell ref="AN43:AN46"/>
    <mergeCell ref="AO43:AO46"/>
    <mergeCell ref="AR43:AR46"/>
    <mergeCell ref="AS43:AS46"/>
    <mergeCell ref="AT43:AT46"/>
    <mergeCell ref="AU43:AU46"/>
    <mergeCell ref="J47:J50"/>
    <mergeCell ref="K47:K50"/>
    <mergeCell ref="L47:L50"/>
    <mergeCell ref="M47:M50"/>
    <mergeCell ref="N47:N50"/>
    <mergeCell ref="AM47:AM50"/>
    <mergeCell ref="AN47:AN50"/>
    <mergeCell ref="AO47:AO50"/>
    <mergeCell ref="AR47:AR50"/>
    <mergeCell ref="AS47:AS50"/>
    <mergeCell ref="AT47:AT50"/>
    <mergeCell ref="AU47:AU50"/>
    <mergeCell ref="AP43:AP46"/>
    <mergeCell ref="AP47:AP50"/>
    <mergeCell ref="AQ43:AQ46"/>
    <mergeCell ref="AQ47:AQ50"/>
    <mergeCell ref="AM35:AM38"/>
    <mergeCell ref="AN35:AN38"/>
    <mergeCell ref="AO35:AO38"/>
    <mergeCell ref="AR35:AR38"/>
    <mergeCell ref="AS35:AS38"/>
    <mergeCell ref="AT35:AT38"/>
    <mergeCell ref="AU35:AU38"/>
    <mergeCell ref="J39:J42"/>
    <mergeCell ref="K39:K42"/>
    <mergeCell ref="L39:L42"/>
    <mergeCell ref="M39:M42"/>
    <mergeCell ref="N39:N42"/>
    <mergeCell ref="AM39:AM42"/>
    <mergeCell ref="AN39:AN42"/>
    <mergeCell ref="AO39:AO42"/>
    <mergeCell ref="AR39:AR42"/>
    <mergeCell ref="AS39:AS42"/>
    <mergeCell ref="AT39:AT42"/>
    <mergeCell ref="AU39:AU42"/>
    <mergeCell ref="AP35:AP38"/>
    <mergeCell ref="AP39:AP42"/>
    <mergeCell ref="AQ35:AQ38"/>
    <mergeCell ref="AQ39:AQ42"/>
    <mergeCell ref="AR27:AR30"/>
    <mergeCell ref="AS27:AS30"/>
    <mergeCell ref="AT27:AT30"/>
    <mergeCell ref="AU27:AU30"/>
    <mergeCell ref="J31:J34"/>
    <mergeCell ref="K31:K34"/>
    <mergeCell ref="L31:L34"/>
    <mergeCell ref="M31:M34"/>
    <mergeCell ref="N31:N34"/>
    <mergeCell ref="AM31:AM34"/>
    <mergeCell ref="AN31:AN34"/>
    <mergeCell ref="AO31:AO34"/>
    <mergeCell ref="AR31:AR34"/>
    <mergeCell ref="AS31:AS34"/>
    <mergeCell ref="AT31:AT34"/>
    <mergeCell ref="AU31:AU34"/>
    <mergeCell ref="AP27:AP30"/>
    <mergeCell ref="AP31:AP34"/>
    <mergeCell ref="AQ27:AQ30"/>
    <mergeCell ref="AQ31:AQ34"/>
    <mergeCell ref="O32:O34"/>
    <mergeCell ref="Q32:Q34"/>
    <mergeCell ref="R32:R34"/>
    <mergeCell ref="S32:S34"/>
    <mergeCell ref="T32:T34"/>
    <mergeCell ref="U32:U34"/>
    <mergeCell ref="V32:V34"/>
    <mergeCell ref="W32:W34"/>
    <mergeCell ref="X32:X34"/>
    <mergeCell ref="AR16:AR22"/>
    <mergeCell ref="AS16:AS22"/>
    <mergeCell ref="AT16:AT22"/>
    <mergeCell ref="AU16:AU22"/>
    <mergeCell ref="J23:J26"/>
    <mergeCell ref="K23:K26"/>
    <mergeCell ref="L23:L26"/>
    <mergeCell ref="M23:M26"/>
    <mergeCell ref="N23:N26"/>
    <mergeCell ref="AM23:AM26"/>
    <mergeCell ref="AN23:AN26"/>
    <mergeCell ref="AO23:AO26"/>
    <mergeCell ref="AR23:AR26"/>
    <mergeCell ref="AS23:AS26"/>
    <mergeCell ref="AT23:AT26"/>
    <mergeCell ref="AU23:AU26"/>
    <mergeCell ref="AP23:AP26"/>
    <mergeCell ref="AQ23:AQ26"/>
    <mergeCell ref="J11:J15"/>
    <mergeCell ref="K11:K15"/>
    <mergeCell ref="L11:L15"/>
    <mergeCell ref="M11:M15"/>
    <mergeCell ref="N11:N15"/>
    <mergeCell ref="AM11:AM15"/>
    <mergeCell ref="AR11:AR15"/>
    <mergeCell ref="AS11:AS15"/>
    <mergeCell ref="AT11:AT15"/>
    <mergeCell ref="AU11:AU15"/>
    <mergeCell ref="A1:F3"/>
    <mergeCell ref="G1:AU3"/>
    <mergeCell ref="AU4:AU5"/>
    <mergeCell ref="J5:N5"/>
    <mergeCell ref="O5:Q5"/>
    <mergeCell ref="R5:AG5"/>
    <mergeCell ref="AH5:AI5"/>
    <mergeCell ref="AJ5:AK5"/>
    <mergeCell ref="AL5:AM5"/>
    <mergeCell ref="AR5:AT5"/>
    <mergeCell ref="A4:I5"/>
    <mergeCell ref="J4:N4"/>
    <mergeCell ref="O4:AT4"/>
    <mergeCell ref="I11:I13"/>
    <mergeCell ref="G14:G15"/>
    <mergeCell ref="H14:H15"/>
    <mergeCell ref="O11:O12"/>
    <mergeCell ref="O14:O15"/>
    <mergeCell ref="P14:P15"/>
    <mergeCell ref="Q11:Q12"/>
    <mergeCell ref="W14:W15"/>
    <mergeCell ref="X14:X15"/>
    <mergeCell ref="AV4:BA5"/>
    <mergeCell ref="BE4:BG5"/>
    <mergeCell ref="A7:A10"/>
    <mergeCell ref="A11:A15"/>
    <mergeCell ref="B7:B10"/>
    <mergeCell ref="C7:C10"/>
    <mergeCell ref="D7:D10"/>
    <mergeCell ref="E7:E10"/>
    <mergeCell ref="F7:F10"/>
    <mergeCell ref="AL7:AL10"/>
    <mergeCell ref="B11:B15"/>
    <mergeCell ref="C11:C15"/>
    <mergeCell ref="D11:D15"/>
    <mergeCell ref="E11:E15"/>
    <mergeCell ref="F11:F15"/>
    <mergeCell ref="AL11:AL15"/>
    <mergeCell ref="J7:J10"/>
    <mergeCell ref="L7:L10"/>
    <mergeCell ref="K7:K10"/>
    <mergeCell ref="M7:M10"/>
    <mergeCell ref="N7:N10"/>
    <mergeCell ref="AM7:AM10"/>
    <mergeCell ref="AR7:AR10"/>
    <mergeCell ref="AS7:AS10"/>
    <mergeCell ref="AT7:AT10"/>
    <mergeCell ref="AU7:AU10"/>
    <mergeCell ref="BE7:BE10"/>
    <mergeCell ref="BF7:BF10"/>
    <mergeCell ref="BG7:BG10"/>
    <mergeCell ref="BB4:BD5"/>
    <mergeCell ref="BE11:BE15"/>
    <mergeCell ref="BF11:BF15"/>
    <mergeCell ref="F16:F22"/>
    <mergeCell ref="AL16:AL22"/>
    <mergeCell ref="A23:A26"/>
    <mergeCell ref="B23:B26"/>
    <mergeCell ref="C23:C26"/>
    <mergeCell ref="D23:D26"/>
    <mergeCell ref="E23:E26"/>
    <mergeCell ref="F23:F26"/>
    <mergeCell ref="AL23:AL26"/>
    <mergeCell ref="A16:A22"/>
    <mergeCell ref="B16:B22"/>
    <mergeCell ref="C16:C22"/>
    <mergeCell ref="D16:D22"/>
    <mergeCell ref="E16:E22"/>
    <mergeCell ref="J16:J22"/>
    <mergeCell ref="K16:K22"/>
    <mergeCell ref="L16:L22"/>
    <mergeCell ref="M16:M22"/>
    <mergeCell ref="N16:N22"/>
    <mergeCell ref="G18:G19"/>
    <mergeCell ref="H18:H19"/>
    <mergeCell ref="I18:I19"/>
    <mergeCell ref="G21:G22"/>
    <mergeCell ref="H21:H22"/>
    <mergeCell ref="I21:I22"/>
    <mergeCell ref="F27:F30"/>
    <mergeCell ref="AL27:AL30"/>
    <mergeCell ref="A31:A34"/>
    <mergeCell ref="B31:B34"/>
    <mergeCell ref="C31:C34"/>
    <mergeCell ref="D31:D34"/>
    <mergeCell ref="E31:E34"/>
    <mergeCell ref="F31:F34"/>
    <mergeCell ref="AL31:AL34"/>
    <mergeCell ref="A27:A30"/>
    <mergeCell ref="B27:B30"/>
    <mergeCell ref="C27:C30"/>
    <mergeCell ref="D27:D30"/>
    <mergeCell ref="E27:E30"/>
    <mergeCell ref="J27:J30"/>
    <mergeCell ref="K27:K30"/>
    <mergeCell ref="L27:L30"/>
    <mergeCell ref="M27:M30"/>
    <mergeCell ref="N27:N30"/>
    <mergeCell ref="Y32:Y34"/>
    <mergeCell ref="Z32:Z34"/>
    <mergeCell ref="AA32:AA34"/>
    <mergeCell ref="AB32:AB34"/>
    <mergeCell ref="AC32:AC34"/>
    <mergeCell ref="AD32:AD34"/>
    <mergeCell ref="AE32:AE34"/>
    <mergeCell ref="AF32:AF34"/>
    <mergeCell ref="AG32:AG34"/>
    <mergeCell ref="AH32:AH34"/>
    <mergeCell ref="AI32:AI34"/>
    <mergeCell ref="AJ32:AJ34"/>
    <mergeCell ref="AK32:AK34"/>
    <mergeCell ref="F35:F38"/>
    <mergeCell ref="AL35:AL38"/>
    <mergeCell ref="A39:A42"/>
    <mergeCell ref="B39:B42"/>
    <mergeCell ref="C39:C42"/>
    <mergeCell ref="D39:D42"/>
    <mergeCell ref="E39:E42"/>
    <mergeCell ref="F39:F42"/>
    <mergeCell ref="AL39:AL42"/>
    <mergeCell ref="A35:A38"/>
    <mergeCell ref="B35:B38"/>
    <mergeCell ref="C35:C38"/>
    <mergeCell ref="D35:D38"/>
    <mergeCell ref="E35:E38"/>
    <mergeCell ref="J35:J38"/>
    <mergeCell ref="K35:K38"/>
    <mergeCell ref="L35:L38"/>
    <mergeCell ref="M35:M38"/>
    <mergeCell ref="N35:N38"/>
    <mergeCell ref="F43:F46"/>
    <mergeCell ref="AL43:AL46"/>
    <mergeCell ref="A47:A50"/>
    <mergeCell ref="B47:B50"/>
    <mergeCell ref="C47:C50"/>
    <mergeCell ref="D47:D50"/>
    <mergeCell ref="E47:E50"/>
    <mergeCell ref="F47:F50"/>
    <mergeCell ref="AL47:AL50"/>
    <mergeCell ref="A43:A46"/>
    <mergeCell ref="B43:B46"/>
    <mergeCell ref="C43:C46"/>
    <mergeCell ref="D43:D46"/>
    <mergeCell ref="E43:E46"/>
    <mergeCell ref="J43:J46"/>
    <mergeCell ref="K43:K46"/>
    <mergeCell ref="L43:L46"/>
    <mergeCell ref="M43:M46"/>
    <mergeCell ref="N43:N46"/>
    <mergeCell ref="F51:F54"/>
    <mergeCell ref="AL51:AL54"/>
    <mergeCell ref="A55:A58"/>
    <mergeCell ref="B55:B58"/>
    <mergeCell ref="C55:C58"/>
    <mergeCell ref="D55:D58"/>
    <mergeCell ref="E55:E58"/>
    <mergeCell ref="F55:F58"/>
    <mergeCell ref="AL55:AL58"/>
    <mergeCell ref="A51:A54"/>
    <mergeCell ref="B51:B54"/>
    <mergeCell ref="C51:C54"/>
    <mergeCell ref="D51:D54"/>
    <mergeCell ref="E51:E54"/>
    <mergeCell ref="J51:J54"/>
    <mergeCell ref="K51:K54"/>
    <mergeCell ref="L51:L54"/>
    <mergeCell ref="M51:M54"/>
    <mergeCell ref="N51:N54"/>
    <mergeCell ref="F59:F62"/>
    <mergeCell ref="AL59:AL62"/>
    <mergeCell ref="A63:A66"/>
    <mergeCell ref="B63:B66"/>
    <mergeCell ref="C63:C66"/>
    <mergeCell ref="D63:D66"/>
    <mergeCell ref="E63:E66"/>
    <mergeCell ref="F63:F66"/>
    <mergeCell ref="AL63:AL66"/>
    <mergeCell ref="A59:A62"/>
    <mergeCell ref="B59:B62"/>
    <mergeCell ref="C59:C62"/>
    <mergeCell ref="D59:D62"/>
    <mergeCell ref="E59:E62"/>
    <mergeCell ref="J59:J62"/>
    <mergeCell ref="K59:K62"/>
    <mergeCell ref="L59:L62"/>
    <mergeCell ref="M59:M62"/>
    <mergeCell ref="N59:N62"/>
    <mergeCell ref="F67:F70"/>
    <mergeCell ref="AL67:AL70"/>
    <mergeCell ref="A71:A74"/>
    <mergeCell ref="B71:B74"/>
    <mergeCell ref="C71:C74"/>
    <mergeCell ref="D71:D74"/>
    <mergeCell ref="E71:E74"/>
    <mergeCell ref="F71:F74"/>
    <mergeCell ref="AL71:AL74"/>
    <mergeCell ref="A67:A70"/>
    <mergeCell ref="B67:B70"/>
    <mergeCell ref="C67:C70"/>
    <mergeCell ref="D67:D70"/>
    <mergeCell ref="E67:E70"/>
    <mergeCell ref="J67:J70"/>
    <mergeCell ref="K67:K70"/>
    <mergeCell ref="L67:L70"/>
    <mergeCell ref="M67:M70"/>
    <mergeCell ref="N67:N70"/>
    <mergeCell ref="F75:F78"/>
    <mergeCell ref="AL75:AL78"/>
    <mergeCell ref="A79:A82"/>
    <mergeCell ref="B79:B82"/>
    <mergeCell ref="C79:C82"/>
    <mergeCell ref="D79:D82"/>
    <mergeCell ref="E79:E82"/>
    <mergeCell ref="F79:F82"/>
    <mergeCell ref="AL79:AL82"/>
    <mergeCell ref="A75:A78"/>
    <mergeCell ref="B75:B78"/>
    <mergeCell ref="C75:C78"/>
    <mergeCell ref="D75:D78"/>
    <mergeCell ref="E75:E78"/>
    <mergeCell ref="J75:J78"/>
    <mergeCell ref="K75:K78"/>
    <mergeCell ref="L75:L78"/>
    <mergeCell ref="M75:M78"/>
    <mergeCell ref="N75:N78"/>
    <mergeCell ref="F83:F86"/>
    <mergeCell ref="AL83:AL86"/>
    <mergeCell ref="A87:A90"/>
    <mergeCell ref="B87:B90"/>
    <mergeCell ref="C87:C90"/>
    <mergeCell ref="D87:D90"/>
    <mergeCell ref="E87:E90"/>
    <mergeCell ref="F87:F90"/>
    <mergeCell ref="AL87:AL90"/>
    <mergeCell ref="A83:A86"/>
    <mergeCell ref="B83:B86"/>
    <mergeCell ref="C83:C86"/>
    <mergeCell ref="D83:D86"/>
    <mergeCell ref="E83:E86"/>
    <mergeCell ref="J83:J86"/>
    <mergeCell ref="K83:K86"/>
    <mergeCell ref="L83:L86"/>
    <mergeCell ref="M83:M86"/>
    <mergeCell ref="N83:N86"/>
    <mergeCell ref="F91:F94"/>
    <mergeCell ref="AL91:AL94"/>
    <mergeCell ref="A95:A98"/>
    <mergeCell ref="B95:B98"/>
    <mergeCell ref="C95:C98"/>
    <mergeCell ref="D95:D98"/>
    <mergeCell ref="E95:E98"/>
    <mergeCell ref="F95:F98"/>
    <mergeCell ref="AL95:AL98"/>
    <mergeCell ref="A91:A94"/>
    <mergeCell ref="B91:B94"/>
    <mergeCell ref="C91:C94"/>
    <mergeCell ref="D91:D94"/>
    <mergeCell ref="E91:E94"/>
    <mergeCell ref="J91:J94"/>
    <mergeCell ref="K91:K94"/>
    <mergeCell ref="L91:L94"/>
    <mergeCell ref="M91:M94"/>
    <mergeCell ref="N91:N94"/>
    <mergeCell ref="F99:F102"/>
    <mergeCell ref="AL99:AL102"/>
    <mergeCell ref="A103:A106"/>
    <mergeCell ref="B103:B106"/>
    <mergeCell ref="C103:C106"/>
    <mergeCell ref="D103:D106"/>
    <mergeCell ref="E103:E106"/>
    <mergeCell ref="F103:F106"/>
    <mergeCell ref="AL103:AL106"/>
    <mergeCell ref="A99:A102"/>
    <mergeCell ref="B99:B102"/>
    <mergeCell ref="C99:C102"/>
    <mergeCell ref="D99:D102"/>
    <mergeCell ref="E99:E102"/>
    <mergeCell ref="J99:J102"/>
    <mergeCell ref="K99:K102"/>
    <mergeCell ref="L99:L102"/>
    <mergeCell ref="M99:M102"/>
    <mergeCell ref="N99:N102"/>
    <mergeCell ref="F107:F110"/>
    <mergeCell ref="AL107:AL110"/>
    <mergeCell ref="A111:A114"/>
    <mergeCell ref="B111:B114"/>
    <mergeCell ref="C111:C114"/>
    <mergeCell ref="D111:D114"/>
    <mergeCell ref="E111:E114"/>
    <mergeCell ref="F111:F114"/>
    <mergeCell ref="AL111:AL114"/>
    <mergeCell ref="A107:A110"/>
    <mergeCell ref="B107:B110"/>
    <mergeCell ref="C107:C110"/>
    <mergeCell ref="D107:D110"/>
    <mergeCell ref="E107:E110"/>
    <mergeCell ref="J107:J110"/>
    <mergeCell ref="K107:K110"/>
    <mergeCell ref="L107:L110"/>
    <mergeCell ref="M107:M110"/>
    <mergeCell ref="N107:N110"/>
    <mergeCell ref="F115:F118"/>
    <mergeCell ref="AL115:AL118"/>
    <mergeCell ref="A119:A122"/>
    <mergeCell ref="B119:B122"/>
    <mergeCell ref="C119:C122"/>
    <mergeCell ref="D119:D122"/>
    <mergeCell ref="E119:E122"/>
    <mergeCell ref="F119:F122"/>
    <mergeCell ref="AL119:AL122"/>
    <mergeCell ref="A115:A118"/>
    <mergeCell ref="B115:B118"/>
    <mergeCell ref="C115:C118"/>
    <mergeCell ref="D115:D118"/>
    <mergeCell ref="E115:E118"/>
    <mergeCell ref="J115:J118"/>
    <mergeCell ref="K115:K118"/>
    <mergeCell ref="L115:L118"/>
    <mergeCell ref="M115:M118"/>
    <mergeCell ref="N115:N118"/>
    <mergeCell ref="F123:F126"/>
    <mergeCell ref="AL123:AL126"/>
    <mergeCell ref="A127:A130"/>
    <mergeCell ref="B127:B130"/>
    <mergeCell ref="C127:C130"/>
    <mergeCell ref="D127:D130"/>
    <mergeCell ref="E127:E130"/>
    <mergeCell ref="F127:F130"/>
    <mergeCell ref="AL127:AL130"/>
    <mergeCell ref="A123:A126"/>
    <mergeCell ref="B123:B126"/>
    <mergeCell ref="C123:C126"/>
    <mergeCell ref="D123:D126"/>
    <mergeCell ref="E123:E126"/>
    <mergeCell ref="J123:J126"/>
    <mergeCell ref="K123:K126"/>
    <mergeCell ref="L123:L126"/>
    <mergeCell ref="M123:M126"/>
    <mergeCell ref="N123:N126"/>
    <mergeCell ref="F131:F134"/>
    <mergeCell ref="AL131:AL134"/>
    <mergeCell ref="A135:A138"/>
    <mergeCell ref="B135:B138"/>
    <mergeCell ref="C135:C138"/>
    <mergeCell ref="D135:D138"/>
    <mergeCell ref="E135:E138"/>
    <mergeCell ref="F135:F138"/>
    <mergeCell ref="AL135:AL138"/>
    <mergeCell ref="A131:A134"/>
    <mergeCell ref="B131:B134"/>
    <mergeCell ref="C131:C134"/>
    <mergeCell ref="D131:D134"/>
    <mergeCell ref="E131:E134"/>
    <mergeCell ref="J131:J134"/>
    <mergeCell ref="K131:K134"/>
    <mergeCell ref="L131:L134"/>
    <mergeCell ref="M131:M134"/>
    <mergeCell ref="N131:N134"/>
    <mergeCell ref="F139:F142"/>
    <mergeCell ref="AL139:AL142"/>
    <mergeCell ref="A143:A146"/>
    <mergeCell ref="B143:B146"/>
    <mergeCell ref="C143:C146"/>
    <mergeCell ref="D143:D146"/>
    <mergeCell ref="E143:E146"/>
    <mergeCell ref="F143:F146"/>
    <mergeCell ref="AL143:AL146"/>
    <mergeCell ref="A139:A142"/>
    <mergeCell ref="B139:B142"/>
    <mergeCell ref="C139:C142"/>
    <mergeCell ref="D139:D142"/>
    <mergeCell ref="E139:E142"/>
    <mergeCell ref="J139:J142"/>
    <mergeCell ref="K139:K142"/>
    <mergeCell ref="L139:L142"/>
    <mergeCell ref="M139:M142"/>
    <mergeCell ref="N139:N142"/>
    <mergeCell ref="F147:F150"/>
    <mergeCell ref="AL147:AL150"/>
    <mergeCell ref="A151:A154"/>
    <mergeCell ref="B151:B154"/>
    <mergeCell ref="C151:C154"/>
    <mergeCell ref="D151:D154"/>
    <mergeCell ref="E151:E154"/>
    <mergeCell ref="F151:F154"/>
    <mergeCell ref="AL151:AL154"/>
    <mergeCell ref="A147:A150"/>
    <mergeCell ref="B147:B150"/>
    <mergeCell ref="C147:C150"/>
    <mergeCell ref="D147:D150"/>
    <mergeCell ref="E147:E150"/>
    <mergeCell ref="J147:J150"/>
    <mergeCell ref="K147:K150"/>
    <mergeCell ref="L147:L150"/>
    <mergeCell ref="M147:M150"/>
    <mergeCell ref="N147:N150"/>
    <mergeCell ref="F155:F158"/>
    <mergeCell ref="AL155:AL158"/>
    <mergeCell ref="A159:A162"/>
    <mergeCell ref="B159:B162"/>
    <mergeCell ref="C159:C162"/>
    <mergeCell ref="D159:D162"/>
    <mergeCell ref="E159:E162"/>
    <mergeCell ref="F159:F162"/>
    <mergeCell ref="AL159:AL162"/>
    <mergeCell ref="A155:A158"/>
    <mergeCell ref="B155:B158"/>
    <mergeCell ref="C155:C158"/>
    <mergeCell ref="D155:D158"/>
    <mergeCell ref="E155:E158"/>
    <mergeCell ref="J155:J158"/>
    <mergeCell ref="K155:K158"/>
    <mergeCell ref="L155:L158"/>
    <mergeCell ref="M155:M158"/>
    <mergeCell ref="N155:N158"/>
    <mergeCell ref="F163:F166"/>
    <mergeCell ref="AL163:AL166"/>
    <mergeCell ref="A167:A170"/>
    <mergeCell ref="B167:B170"/>
    <mergeCell ref="C167:C170"/>
    <mergeCell ref="D167:D170"/>
    <mergeCell ref="E167:E170"/>
    <mergeCell ref="F167:F170"/>
    <mergeCell ref="AL167:AL170"/>
    <mergeCell ref="A163:A166"/>
    <mergeCell ref="B163:B166"/>
    <mergeCell ref="C163:C166"/>
    <mergeCell ref="D163:D166"/>
    <mergeCell ref="E163:E166"/>
    <mergeCell ref="J163:J166"/>
    <mergeCell ref="K163:K166"/>
    <mergeCell ref="L163:L166"/>
    <mergeCell ref="M163:M166"/>
    <mergeCell ref="N163:N166"/>
    <mergeCell ref="F171:F174"/>
    <mergeCell ref="AL171:AL174"/>
    <mergeCell ref="A175:A178"/>
    <mergeCell ref="B175:B178"/>
    <mergeCell ref="C175:C178"/>
    <mergeCell ref="D175:D178"/>
    <mergeCell ref="E175:E178"/>
    <mergeCell ref="F175:F178"/>
    <mergeCell ref="AL175:AL178"/>
    <mergeCell ref="A171:A174"/>
    <mergeCell ref="B171:B174"/>
    <mergeCell ref="C171:C174"/>
    <mergeCell ref="D171:D174"/>
    <mergeCell ref="E171:E174"/>
    <mergeCell ref="J171:J174"/>
    <mergeCell ref="K171:K174"/>
    <mergeCell ref="L171:L174"/>
    <mergeCell ref="M171:M174"/>
    <mergeCell ref="N171:N174"/>
    <mergeCell ref="F179:F182"/>
    <mergeCell ref="AL179:AL182"/>
    <mergeCell ref="A183:A186"/>
    <mergeCell ref="B183:B186"/>
    <mergeCell ref="C183:C186"/>
    <mergeCell ref="D183:D186"/>
    <mergeCell ref="E183:E186"/>
    <mergeCell ref="F183:F186"/>
    <mergeCell ref="AL183:AL186"/>
    <mergeCell ref="A179:A182"/>
    <mergeCell ref="B179:B182"/>
    <mergeCell ref="C179:C182"/>
    <mergeCell ref="D179:D182"/>
    <mergeCell ref="E179:E182"/>
    <mergeCell ref="J179:J182"/>
    <mergeCell ref="K179:K182"/>
    <mergeCell ref="L179:L182"/>
    <mergeCell ref="M179:M182"/>
    <mergeCell ref="N179:N182"/>
    <mergeCell ref="A191:A194"/>
    <mergeCell ref="B191:B194"/>
    <mergeCell ref="C191:C194"/>
    <mergeCell ref="D191:D194"/>
    <mergeCell ref="E191:E194"/>
    <mergeCell ref="F191:F194"/>
    <mergeCell ref="AL191:AL194"/>
    <mergeCell ref="A187:A190"/>
    <mergeCell ref="B187:B190"/>
    <mergeCell ref="C187:C190"/>
    <mergeCell ref="D187:D190"/>
    <mergeCell ref="E187:E190"/>
    <mergeCell ref="J187:J190"/>
    <mergeCell ref="K187:K190"/>
    <mergeCell ref="L187:L190"/>
    <mergeCell ref="M187:M190"/>
    <mergeCell ref="N187:N190"/>
    <mergeCell ref="A199:A202"/>
    <mergeCell ref="B199:B202"/>
    <mergeCell ref="C199:C202"/>
    <mergeCell ref="D199:D202"/>
    <mergeCell ref="E199:E202"/>
    <mergeCell ref="F199:F202"/>
    <mergeCell ref="AL199:AL202"/>
    <mergeCell ref="A195:A198"/>
    <mergeCell ref="B195:B198"/>
    <mergeCell ref="C195:C198"/>
    <mergeCell ref="D195:D198"/>
    <mergeCell ref="E195:E198"/>
    <mergeCell ref="J195:J198"/>
    <mergeCell ref="K195:K198"/>
    <mergeCell ref="L195:L198"/>
    <mergeCell ref="M195:M198"/>
    <mergeCell ref="N195:N198"/>
    <mergeCell ref="A207:A210"/>
    <mergeCell ref="B207:B210"/>
    <mergeCell ref="C207:C210"/>
    <mergeCell ref="D207:D210"/>
    <mergeCell ref="E207:E210"/>
    <mergeCell ref="F207:F210"/>
    <mergeCell ref="AL207:AL210"/>
    <mergeCell ref="A203:A206"/>
    <mergeCell ref="B203:B206"/>
    <mergeCell ref="C203:C206"/>
    <mergeCell ref="D203:D206"/>
    <mergeCell ref="E203:E206"/>
    <mergeCell ref="J203:J206"/>
    <mergeCell ref="K203:K206"/>
    <mergeCell ref="L203:L206"/>
    <mergeCell ref="M203:M206"/>
    <mergeCell ref="N203:N206"/>
    <mergeCell ref="A215:A218"/>
    <mergeCell ref="B215:B218"/>
    <mergeCell ref="C215:C218"/>
    <mergeCell ref="D215:D218"/>
    <mergeCell ref="E215:E218"/>
    <mergeCell ref="F215:F218"/>
    <mergeCell ref="AL215:AL218"/>
    <mergeCell ref="A211:A214"/>
    <mergeCell ref="B211:B214"/>
    <mergeCell ref="C211:C214"/>
    <mergeCell ref="D211:D214"/>
    <mergeCell ref="E211:E214"/>
    <mergeCell ref="J211:J214"/>
    <mergeCell ref="K211:K214"/>
    <mergeCell ref="L211:L214"/>
    <mergeCell ref="M211:M214"/>
    <mergeCell ref="N211:N214"/>
    <mergeCell ref="A223:A226"/>
    <mergeCell ref="B223:B226"/>
    <mergeCell ref="C223:C226"/>
    <mergeCell ref="D223:D226"/>
    <mergeCell ref="E223:E226"/>
    <mergeCell ref="F223:F226"/>
    <mergeCell ref="AL223:AL226"/>
    <mergeCell ref="A219:A222"/>
    <mergeCell ref="B219:B222"/>
    <mergeCell ref="C219:C222"/>
    <mergeCell ref="D219:D222"/>
    <mergeCell ref="E219:E222"/>
    <mergeCell ref="J219:J222"/>
    <mergeCell ref="K219:K222"/>
    <mergeCell ref="L219:L222"/>
    <mergeCell ref="M219:M222"/>
    <mergeCell ref="N219:N222"/>
    <mergeCell ref="A231:A234"/>
    <mergeCell ref="B231:B234"/>
    <mergeCell ref="C231:C234"/>
    <mergeCell ref="D231:D234"/>
    <mergeCell ref="E231:E234"/>
    <mergeCell ref="F231:F234"/>
    <mergeCell ref="AL231:AL234"/>
    <mergeCell ref="A227:A230"/>
    <mergeCell ref="B227:B230"/>
    <mergeCell ref="C227:C230"/>
    <mergeCell ref="D227:D230"/>
    <mergeCell ref="E227:E230"/>
    <mergeCell ref="J227:J230"/>
    <mergeCell ref="K227:K230"/>
    <mergeCell ref="L227:L230"/>
    <mergeCell ref="M227:M230"/>
    <mergeCell ref="N227:N230"/>
    <mergeCell ref="A247:A250"/>
    <mergeCell ref="B247:B250"/>
    <mergeCell ref="C247:C250"/>
    <mergeCell ref="D247:D250"/>
    <mergeCell ref="E247:E250"/>
    <mergeCell ref="F247:F250"/>
    <mergeCell ref="AL247:AL250"/>
    <mergeCell ref="A243:A246"/>
    <mergeCell ref="B243:B246"/>
    <mergeCell ref="C243:C246"/>
    <mergeCell ref="D243:D246"/>
    <mergeCell ref="E243:E246"/>
    <mergeCell ref="J243:J246"/>
    <mergeCell ref="K243:K246"/>
    <mergeCell ref="L243:L246"/>
    <mergeCell ref="F235:F238"/>
    <mergeCell ref="AL235:AL238"/>
    <mergeCell ref="A239:A242"/>
    <mergeCell ref="B239:B242"/>
    <mergeCell ref="C239:C242"/>
    <mergeCell ref="D239:D242"/>
    <mergeCell ref="E239:E242"/>
    <mergeCell ref="F239:F242"/>
    <mergeCell ref="AL239:AL242"/>
    <mergeCell ref="A235:A238"/>
    <mergeCell ref="B235:B238"/>
    <mergeCell ref="C235:C238"/>
    <mergeCell ref="D235:D238"/>
    <mergeCell ref="E235:E238"/>
    <mergeCell ref="J235:J238"/>
    <mergeCell ref="K235:K238"/>
    <mergeCell ref="L235:L238"/>
    <mergeCell ref="BG11:BG15"/>
    <mergeCell ref="BE16:BE22"/>
    <mergeCell ref="BF16:BF22"/>
    <mergeCell ref="BG16:BG22"/>
    <mergeCell ref="BE23:BE26"/>
    <mergeCell ref="BF23:BF26"/>
    <mergeCell ref="BG23:BG26"/>
    <mergeCell ref="BE27:BE30"/>
    <mergeCell ref="BF27:BF30"/>
    <mergeCell ref="BG27:BG30"/>
    <mergeCell ref="F243:F246"/>
    <mergeCell ref="AL243:AL246"/>
    <mergeCell ref="M235:M238"/>
    <mergeCell ref="N235:N238"/>
    <mergeCell ref="F227:F230"/>
    <mergeCell ref="AL227:AL230"/>
    <mergeCell ref="F219:F222"/>
    <mergeCell ref="AL219:AL222"/>
    <mergeCell ref="F211:F214"/>
    <mergeCell ref="AL211:AL214"/>
    <mergeCell ref="F203:F206"/>
    <mergeCell ref="AL203:AL206"/>
    <mergeCell ref="F195:F198"/>
    <mergeCell ref="AL195:AL198"/>
    <mergeCell ref="F187:F190"/>
    <mergeCell ref="AL187:AL190"/>
    <mergeCell ref="BE31:BE34"/>
    <mergeCell ref="BF31:BF34"/>
    <mergeCell ref="BG31:BG34"/>
    <mergeCell ref="BE35:BE38"/>
    <mergeCell ref="BF35:BF38"/>
    <mergeCell ref="BG35:BG38"/>
    <mergeCell ref="BE39:BE42"/>
    <mergeCell ref="BF39:BF42"/>
    <mergeCell ref="BG39:BG42"/>
    <mergeCell ref="BE43:BE46"/>
    <mergeCell ref="BF43:BF46"/>
    <mergeCell ref="BG43:BG46"/>
    <mergeCell ref="BE47:BE50"/>
    <mergeCell ref="BF47:BF50"/>
    <mergeCell ref="BG47:BG50"/>
    <mergeCell ref="BE51:BE54"/>
    <mergeCell ref="BF51:BF54"/>
    <mergeCell ref="BG51:BG54"/>
    <mergeCell ref="BE55:BE58"/>
    <mergeCell ref="BF55:BF58"/>
    <mergeCell ref="BG55:BG58"/>
    <mergeCell ref="BE59:BE62"/>
    <mergeCell ref="BF59:BF62"/>
    <mergeCell ref="BG59:BG62"/>
    <mergeCell ref="BE63:BE66"/>
    <mergeCell ref="BF63:BF66"/>
    <mergeCell ref="BG63:BG66"/>
    <mergeCell ref="BE67:BE70"/>
    <mergeCell ref="BF67:BF70"/>
    <mergeCell ref="BG67:BG70"/>
    <mergeCell ref="BE71:BE74"/>
    <mergeCell ref="BF71:BF74"/>
    <mergeCell ref="BG71:BG74"/>
    <mergeCell ref="BE75:BE78"/>
    <mergeCell ref="BF75:BF78"/>
    <mergeCell ref="BG75:BG78"/>
    <mergeCell ref="BE79:BE82"/>
    <mergeCell ref="BF79:BF82"/>
    <mergeCell ref="BG79:BG82"/>
    <mergeCell ref="BE83:BE86"/>
    <mergeCell ref="BF83:BF86"/>
    <mergeCell ref="BG83:BG86"/>
    <mergeCell ref="BE87:BE90"/>
    <mergeCell ref="BF87:BF90"/>
    <mergeCell ref="BG87:BG90"/>
    <mergeCell ref="BE91:BE94"/>
    <mergeCell ref="BF91:BF94"/>
    <mergeCell ref="BG91:BG94"/>
    <mergeCell ref="BE95:BE98"/>
    <mergeCell ref="BF95:BF98"/>
    <mergeCell ref="BG95:BG98"/>
    <mergeCell ref="BE99:BE102"/>
    <mergeCell ref="BF99:BF102"/>
    <mergeCell ref="BG99:BG102"/>
    <mergeCell ref="BE103:BE106"/>
    <mergeCell ref="BF103:BF106"/>
    <mergeCell ref="BG103:BG106"/>
    <mergeCell ref="BE107:BE110"/>
    <mergeCell ref="BF107:BF110"/>
    <mergeCell ref="BG107:BG110"/>
    <mergeCell ref="BE111:BE114"/>
    <mergeCell ref="BF111:BF114"/>
    <mergeCell ref="BG111:BG114"/>
    <mergeCell ref="BE115:BE118"/>
    <mergeCell ref="BF115:BF118"/>
    <mergeCell ref="BG115:BG118"/>
    <mergeCell ref="BE119:BE122"/>
    <mergeCell ref="BF119:BF122"/>
    <mergeCell ref="BG119:BG122"/>
    <mergeCell ref="BE123:BE126"/>
    <mergeCell ref="BF123:BF126"/>
    <mergeCell ref="BG123:BG126"/>
    <mergeCell ref="BE127:BE130"/>
    <mergeCell ref="BF127:BF130"/>
    <mergeCell ref="BG127:BG130"/>
    <mergeCell ref="BE131:BE134"/>
    <mergeCell ref="BF131:BF134"/>
    <mergeCell ref="BG131:BG134"/>
    <mergeCell ref="BE135:BE138"/>
    <mergeCell ref="BF135:BF138"/>
    <mergeCell ref="BG135:BG138"/>
    <mergeCell ref="BE139:BE142"/>
    <mergeCell ref="BF139:BF142"/>
    <mergeCell ref="BG139:BG142"/>
    <mergeCell ref="BE143:BE146"/>
    <mergeCell ref="BF143:BF146"/>
    <mergeCell ref="BG143:BG146"/>
    <mergeCell ref="BE147:BE150"/>
    <mergeCell ref="BF147:BF150"/>
    <mergeCell ref="BG147:BG150"/>
    <mergeCell ref="BE151:BE154"/>
    <mergeCell ref="BF151:BF154"/>
    <mergeCell ref="BG151:BG154"/>
    <mergeCell ref="BE155:BE158"/>
    <mergeCell ref="BF155:BF158"/>
    <mergeCell ref="BG155:BG158"/>
    <mergeCell ref="BE159:BE162"/>
    <mergeCell ref="BF159:BF162"/>
    <mergeCell ref="BG159:BG162"/>
    <mergeCell ref="BE163:BE166"/>
    <mergeCell ref="BF163:BF166"/>
    <mergeCell ref="BG163:BG166"/>
    <mergeCell ref="BE167:BE170"/>
    <mergeCell ref="BF167:BF170"/>
    <mergeCell ref="BG167:BG170"/>
    <mergeCell ref="BE171:BE174"/>
    <mergeCell ref="BF171:BF174"/>
    <mergeCell ref="BG171:BG174"/>
    <mergeCell ref="BE175:BE178"/>
    <mergeCell ref="BF175:BF178"/>
    <mergeCell ref="BG175:BG178"/>
    <mergeCell ref="BE179:BE182"/>
    <mergeCell ref="BF179:BF182"/>
    <mergeCell ref="BG179:BG182"/>
    <mergeCell ref="BE183:BE186"/>
    <mergeCell ref="BF183:BF186"/>
    <mergeCell ref="BG183:BG186"/>
    <mergeCell ref="BE187:BE190"/>
    <mergeCell ref="BF187:BF190"/>
    <mergeCell ref="BG187:BG190"/>
    <mergeCell ref="BE191:BE194"/>
    <mergeCell ref="BF191:BF194"/>
    <mergeCell ref="BG191:BG194"/>
    <mergeCell ref="BB7:BB10"/>
    <mergeCell ref="BC7:BC10"/>
    <mergeCell ref="BD7:BD10"/>
    <mergeCell ref="BB11:BB15"/>
    <mergeCell ref="BC11:BC15"/>
    <mergeCell ref="BD11:BD15"/>
    <mergeCell ref="BB16:BB22"/>
    <mergeCell ref="BC16:BC22"/>
    <mergeCell ref="BD16:BD22"/>
    <mergeCell ref="BB23:BB26"/>
    <mergeCell ref="BC23:BC26"/>
    <mergeCell ref="BD23:BD26"/>
    <mergeCell ref="BB27:BB30"/>
    <mergeCell ref="BC27:BC30"/>
    <mergeCell ref="BD27:BD30"/>
    <mergeCell ref="BB31:BB34"/>
    <mergeCell ref="BC31:BC34"/>
    <mergeCell ref="BD31:BD34"/>
    <mergeCell ref="BB35:BB38"/>
    <mergeCell ref="BC35:BC38"/>
    <mergeCell ref="BD35:BD38"/>
    <mergeCell ref="BB39:BB42"/>
    <mergeCell ref="BC39:BC42"/>
    <mergeCell ref="BD39:BD42"/>
    <mergeCell ref="BB43:BB46"/>
    <mergeCell ref="BC43:BC46"/>
    <mergeCell ref="BD43:BD46"/>
    <mergeCell ref="BB47:BB50"/>
    <mergeCell ref="BC47:BC50"/>
    <mergeCell ref="BD47:BD50"/>
    <mergeCell ref="BB51:BB54"/>
    <mergeCell ref="BC51:BC54"/>
    <mergeCell ref="BD51:BD54"/>
    <mergeCell ref="BB55:BB58"/>
    <mergeCell ref="BC55:BC58"/>
    <mergeCell ref="BD55:BD58"/>
    <mergeCell ref="BB59:BB62"/>
    <mergeCell ref="BC59:BC62"/>
    <mergeCell ref="BD59:BD62"/>
    <mergeCell ref="BB63:BB66"/>
    <mergeCell ref="BC63:BC66"/>
    <mergeCell ref="BD63:BD66"/>
    <mergeCell ref="BB67:BB70"/>
    <mergeCell ref="BC67:BC70"/>
    <mergeCell ref="BD67:BD70"/>
    <mergeCell ref="BB71:BB74"/>
    <mergeCell ref="BC71:BC74"/>
    <mergeCell ref="BD71:BD74"/>
    <mergeCell ref="BC75:BC78"/>
    <mergeCell ref="BD75:BD78"/>
    <mergeCell ref="BB79:BB82"/>
    <mergeCell ref="BC79:BC82"/>
    <mergeCell ref="BD79:BD82"/>
    <mergeCell ref="BB83:BB86"/>
    <mergeCell ref="BC83:BC86"/>
    <mergeCell ref="BD83:BD86"/>
    <mergeCell ref="BB87:BB90"/>
    <mergeCell ref="BC87:BC90"/>
    <mergeCell ref="BD87:BD90"/>
    <mergeCell ref="BB91:BB94"/>
    <mergeCell ref="BC91:BC94"/>
    <mergeCell ref="BD91:BD94"/>
    <mergeCell ref="BB95:BB98"/>
    <mergeCell ref="BC95:BC98"/>
    <mergeCell ref="BD95:BD98"/>
    <mergeCell ref="BB99:BB102"/>
    <mergeCell ref="BC99:BC102"/>
    <mergeCell ref="BD99:BD102"/>
    <mergeCell ref="BB103:BB106"/>
    <mergeCell ref="BC103:BC106"/>
    <mergeCell ref="BD103:BD106"/>
    <mergeCell ref="BB107:BB110"/>
    <mergeCell ref="BC107:BC110"/>
    <mergeCell ref="BD107:BD110"/>
    <mergeCell ref="BB111:BB114"/>
    <mergeCell ref="BC111:BC114"/>
    <mergeCell ref="BD111:BD114"/>
    <mergeCell ref="BB115:BB118"/>
    <mergeCell ref="BC115:BC118"/>
    <mergeCell ref="BD115:BD118"/>
    <mergeCell ref="BB119:BB122"/>
    <mergeCell ref="BC119:BC122"/>
    <mergeCell ref="BD119:BD122"/>
    <mergeCell ref="BB123:BB126"/>
    <mergeCell ref="BC123:BC126"/>
    <mergeCell ref="BD123:BD126"/>
    <mergeCell ref="BB127:BB130"/>
    <mergeCell ref="BC127:BC130"/>
    <mergeCell ref="BD127:BD130"/>
    <mergeCell ref="BB131:BB134"/>
    <mergeCell ref="BC131:BC134"/>
    <mergeCell ref="BD131:BD134"/>
    <mergeCell ref="BB135:BB138"/>
    <mergeCell ref="BC135:BC138"/>
    <mergeCell ref="BD135:BD138"/>
    <mergeCell ref="BB139:BB142"/>
    <mergeCell ref="BC139:BC142"/>
    <mergeCell ref="BD139:BD142"/>
    <mergeCell ref="BB143:BB146"/>
    <mergeCell ref="BC143:BC146"/>
    <mergeCell ref="BD143:BD146"/>
    <mergeCell ref="BB147:BB150"/>
    <mergeCell ref="BC147:BC150"/>
    <mergeCell ref="BD147:BD150"/>
    <mergeCell ref="BB151:BB154"/>
    <mergeCell ref="BC151:BC154"/>
    <mergeCell ref="BD151:BD154"/>
    <mergeCell ref="BB155:BB158"/>
    <mergeCell ref="BC155:BC158"/>
    <mergeCell ref="BD155:BD158"/>
    <mergeCell ref="BB159:BB162"/>
    <mergeCell ref="BC159:BC162"/>
    <mergeCell ref="BD159:BD162"/>
    <mergeCell ref="BB163:BB166"/>
    <mergeCell ref="BC163:BC166"/>
    <mergeCell ref="BD163:BD166"/>
    <mergeCell ref="BB167:BB170"/>
    <mergeCell ref="BC167:BC170"/>
    <mergeCell ref="BD167:BD170"/>
    <mergeCell ref="BB171:BB174"/>
    <mergeCell ref="BC171:BC174"/>
    <mergeCell ref="BD171:BD174"/>
    <mergeCell ref="BB175:BB178"/>
    <mergeCell ref="BC175:BC178"/>
    <mergeCell ref="BD175:BD178"/>
    <mergeCell ref="BB179:BB182"/>
    <mergeCell ref="BC179:BC182"/>
    <mergeCell ref="BD179:BD182"/>
    <mergeCell ref="BB183:BB186"/>
    <mergeCell ref="BC183:BC186"/>
    <mergeCell ref="BD183:BD186"/>
    <mergeCell ref="BB187:BB190"/>
    <mergeCell ref="BC187:BC190"/>
    <mergeCell ref="BD187:BD190"/>
    <mergeCell ref="BB191:BB194"/>
    <mergeCell ref="BC191:BC194"/>
    <mergeCell ref="BD191:BD194"/>
    <mergeCell ref="BB195:BB198"/>
    <mergeCell ref="BC195:BC198"/>
    <mergeCell ref="BD195:BD198"/>
    <mergeCell ref="BE195:BE198"/>
    <mergeCell ref="BF195:BF198"/>
    <mergeCell ref="BG195:BG198"/>
    <mergeCell ref="BB199:BB202"/>
    <mergeCell ref="BC199:BC202"/>
    <mergeCell ref="BD199:BD202"/>
    <mergeCell ref="BE199:BE202"/>
    <mergeCell ref="BF199:BF202"/>
    <mergeCell ref="BG199:BG202"/>
    <mergeCell ref="BE219:BE222"/>
    <mergeCell ref="BF219:BF222"/>
    <mergeCell ref="BG219:BG222"/>
    <mergeCell ref="BB223:BB226"/>
    <mergeCell ref="BC223:BC226"/>
    <mergeCell ref="BD223:BD226"/>
    <mergeCell ref="BE223:BE226"/>
    <mergeCell ref="BF223:BF226"/>
    <mergeCell ref="BG223:BG226"/>
    <mergeCell ref="BB203:BB206"/>
    <mergeCell ref="BC203:BC206"/>
    <mergeCell ref="BD203:BD206"/>
    <mergeCell ref="BE203:BE206"/>
    <mergeCell ref="BF203:BF206"/>
    <mergeCell ref="BG203:BG206"/>
    <mergeCell ref="BB207:BB210"/>
    <mergeCell ref="BC207:BC210"/>
    <mergeCell ref="BD207:BD210"/>
    <mergeCell ref="BE207:BE210"/>
    <mergeCell ref="BF207:BF210"/>
    <mergeCell ref="BG207:BG210"/>
    <mergeCell ref="BB211:BB214"/>
    <mergeCell ref="BC211:BC214"/>
    <mergeCell ref="BD211:BD214"/>
    <mergeCell ref="BE211:BE214"/>
    <mergeCell ref="BF211:BF214"/>
    <mergeCell ref="BG211:BG214"/>
    <mergeCell ref="BB247:BB250"/>
    <mergeCell ref="BC247:BC250"/>
    <mergeCell ref="BD247:BD250"/>
    <mergeCell ref="BE247:BE250"/>
    <mergeCell ref="BF247:BF250"/>
    <mergeCell ref="BG247:BG250"/>
    <mergeCell ref="BB235:BB238"/>
    <mergeCell ref="BC235:BC238"/>
    <mergeCell ref="BD235:BD238"/>
    <mergeCell ref="BE235:BE238"/>
    <mergeCell ref="BF235:BF238"/>
    <mergeCell ref="BG235:BG238"/>
    <mergeCell ref="BB239:BB242"/>
    <mergeCell ref="BC239:BC242"/>
    <mergeCell ref="BD239:BD242"/>
    <mergeCell ref="BE239:BE242"/>
    <mergeCell ref="BF239:BF242"/>
    <mergeCell ref="BG239:BG242"/>
    <mergeCell ref="BB243:BB246"/>
    <mergeCell ref="BC243:BC246"/>
    <mergeCell ref="Q14:Q15"/>
    <mergeCell ref="R14:R15"/>
    <mergeCell ref="S14:S15"/>
    <mergeCell ref="V11:V12"/>
    <mergeCell ref="U11:U12"/>
    <mergeCell ref="W11:W12"/>
    <mergeCell ref="X11:X12"/>
    <mergeCell ref="Y11:Y12"/>
    <mergeCell ref="Z11:Z12"/>
    <mergeCell ref="AA11:AA12"/>
    <mergeCell ref="AB11:AB12"/>
    <mergeCell ref="AC11:AC12"/>
    <mergeCell ref="AD11:AD12"/>
    <mergeCell ref="AE11:AE12"/>
    <mergeCell ref="AI11:AI12"/>
    <mergeCell ref="AJ11:AJ12"/>
    <mergeCell ref="AK11:AK12"/>
    <mergeCell ref="AI14:AI15"/>
    <mergeCell ref="AJ14:AJ15"/>
    <mergeCell ref="AK14:AK15"/>
    <mergeCell ref="AF11:AF12"/>
    <mergeCell ref="AG11:AG12"/>
    <mergeCell ref="T14:T15"/>
    <mergeCell ref="U14:U15"/>
    <mergeCell ref="V14:V15"/>
    <mergeCell ref="Y14:Y15"/>
    <mergeCell ref="Z14:Z15"/>
    <mergeCell ref="AA14:AA15"/>
    <mergeCell ref="AB14:AB15"/>
    <mergeCell ref="AC14:AC15"/>
    <mergeCell ref="AD14:AD15"/>
    <mergeCell ref="AE14:AE15"/>
    <mergeCell ref="AF14:AF15"/>
    <mergeCell ref="AG14:AG15"/>
    <mergeCell ref="AH11:AH12"/>
    <mergeCell ref="AH14:AH15"/>
    <mergeCell ref="BD243:BD246"/>
    <mergeCell ref="BE243:BE246"/>
    <mergeCell ref="BF243:BF246"/>
    <mergeCell ref="BG243:BG246"/>
    <mergeCell ref="R11:R12"/>
    <mergeCell ref="T11:T12"/>
    <mergeCell ref="S11:S12"/>
    <mergeCell ref="BB227:BB230"/>
    <mergeCell ref="BC227:BC230"/>
    <mergeCell ref="BD227:BD230"/>
    <mergeCell ref="BE227:BE230"/>
    <mergeCell ref="BF227:BF230"/>
    <mergeCell ref="BG227:BG230"/>
    <mergeCell ref="BB231:BB234"/>
    <mergeCell ref="BC231:BC234"/>
    <mergeCell ref="BD231:BD234"/>
    <mergeCell ref="BE231:BE234"/>
    <mergeCell ref="BF231:BF234"/>
    <mergeCell ref="BG231:BG234"/>
    <mergeCell ref="BB215:BB218"/>
    <mergeCell ref="BC215:BC218"/>
    <mergeCell ref="BD215:BD218"/>
    <mergeCell ref="BE215:BE218"/>
    <mergeCell ref="BF215:BF218"/>
    <mergeCell ref="BG215:BG218"/>
    <mergeCell ref="BB219:BB222"/>
    <mergeCell ref="BC219:BC222"/>
    <mergeCell ref="BD219:BD222"/>
  </mergeCells>
  <conditionalFormatting sqref="N7 N11 N16 N23 N27 N31 N35 N39 N43 N47 N51 N55 N59 N63 N67 N71 N75 N79 N83 N87 N91 N95 N99 N103 N107 N111 N115 N119 N123 N127 N131 N135 N139 N143 N147 N151 N155 N159 N163 N167 N171 N175 N179 N183 N187 N191 N195 N199 N203 N207 N211 N215 N219 N223 N227 N231 N235 N239 N243 N247">
    <cfRule type="cellIs" dxfId="147" priority="15" operator="equal">
      <formula>"Extremo"</formula>
    </cfRule>
    <cfRule type="cellIs" dxfId="146" priority="16" operator="equal">
      <formula>"Alto"</formula>
    </cfRule>
    <cfRule type="cellIs" dxfId="145" priority="17" operator="equal">
      <formula>"Moderado"</formula>
    </cfRule>
    <cfRule type="cellIs" dxfId="144" priority="18" operator="equal">
      <formula>"Bajo"</formula>
    </cfRule>
  </conditionalFormatting>
  <conditionalFormatting sqref="AT7 AT11 AT16 AT23 AT27 AT31 AT35 AT39 AT43 AT47 AT51 AT55 AT59 AT63 AT67 AT71 AT75 AT79 AT83 AT87 AT91 AT95 AT99 AT103 AT107 AT111 AT115 AT119 AT123 AT127 AT131 AT135 AT139 AT143 AT147 AT151 AT155 AT159 AT163 AT167 AT171 AT175 AT179 AT183 AT187 AT191 AT195 AT199 AT203 AT207 AT211 AT215 AT219 AT223 AT227 AT231 AT235 AT239 AT243 AT247">
    <cfRule type="cellIs" dxfId="143" priority="11" operator="equal">
      <formula>"Extremo"</formula>
    </cfRule>
    <cfRule type="cellIs" dxfId="142" priority="12" operator="equal">
      <formula>"Alto"</formula>
    </cfRule>
    <cfRule type="cellIs" dxfId="141" priority="13" operator="equal">
      <formula>"Moderado"</formula>
    </cfRule>
    <cfRule type="cellIs" dxfId="140" priority="14" operator="equal">
      <formula>"Bajo"</formula>
    </cfRule>
  </conditionalFormatting>
  <dataValidations xWindow="715" yWindow="474" count="36">
    <dataValidation type="list" allowBlank="1" showInputMessage="1" showErrorMessage="1" sqref="P7:P12 P42 P53:P54 P66 P68:P70 P85:P250">
      <formula1>$G$7:$G$12</formula1>
    </dataValidation>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J6"/>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K6:M6"/>
    <dataValidation allowBlank="1" showInputMessage="1" showErrorMessage="1" prompt="Si el resultado de las calificaciones del control o promedio en el diseño de los controles, está por debajo de 96%, se debe establecer un plan de acción que permita tener un control bien diseñado" sqref="AF6"/>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AJ6"/>
    <dataValidation allowBlank="1" showInputMessage="1" showErrorMessage="1" prompt="Promedio entre el diseño Total de Control y Total Solidez Individual " sqref="AL6"/>
    <dataValidation allowBlank="1" showInputMessage="1" showErrorMessage="1" prompt="- Adecuado (15)_x000a__x000a_- Inadecuado (0)_x000a_" sqref="T6:U6"/>
    <dataValidation allowBlank="1" showInputMessage="1" showErrorMessage="1" prompt="- Se investigan y se resuelven Oportunamente (15)_x000a__x000a_- No se investigan y resuelven Oportunamente (0)_x000a_" sqref="AB6:AC6"/>
    <dataValidation allowBlank="1" showInputMessage="1" showErrorMessage="1" prompt="Completa (10)_x000a__x000a_Incompleta (5)_x000a__x000a_No esxiste (0)" sqref="AD6:AE6"/>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Q6"/>
    <dataValidation allowBlank="1" showInputMessage="1" showErrorMessage="1" prompt="- Asignado (15)_x000a__x000a_- No Asignado (0)" sqref="R6:S6"/>
    <dataValidation allowBlank="1" showInputMessage="1" showErrorMessage="1" prompt="- Oportuna (15)_x000a__x000a_- Inoportuna (0)_x000a_" sqref="V6:W6"/>
    <dataValidation allowBlank="1" showInputMessage="1" showErrorMessage="1" prompt="- Prevenir (15)_x000a__x000a_- Detectar (10)_x000a__x000a_- No es un Control (0)" sqref="X6:Y6"/>
    <dataValidation allowBlank="1" showInputMessage="1" showErrorMessage="1" prompt="- Confiable (15)_x000a__x000a_- No Confiable (0)_x000a_" sqref="Z6:AA6"/>
    <dataValidation allowBlank="1" showInputMessage="1" showErrorMessage="1" prompt="Fuerte: Calificación entre 96 y 100_x000a__x000a_Moderado: Calificación entre 86 y 95_x000a__x000a_Débil: Calificación entre 0 y 85" sqref="AG6"/>
    <dataValidation allowBlank="1" showInputMessage="1" showErrorMessage="1" prompt="Fuerte: Siempre se ejecuta_x000a__x000a_Moderado: Algunas veces_x000a__x000a_Débil: No se ejecuta " sqref="AH6:AI6"/>
    <dataValidation allowBlank="1" showInputMessage="1" showErrorMessage="1" prompt="Fuerte: 100_x000a__x000a_Moderado: 50_x000a__x000a_Débil: 0" sqref="AK6"/>
    <dataValidation allowBlank="1" showInputMessage="1" showErrorMessage="1" prompt="Fuerte: 100_x000a__x000a_Moderado: Entre 50 y 99_x000a__x000a_Débil: Menor a 50" sqref="AM6"/>
    <dataValidation type="list" allowBlank="1" showInputMessage="1" showErrorMessage="1" sqref="P13:P14">
      <formula1>$G$11:$G$15</formula1>
    </dataValidation>
    <dataValidation type="list" allowBlank="1" showInputMessage="1" showErrorMessage="1" sqref="P16:P22">
      <formula1>$G$16:$G$22</formula1>
    </dataValidation>
    <dataValidation type="list" allowBlank="1" showInputMessage="1" showErrorMessage="1" sqref="P23:P26">
      <formula1>$G$23:$G$26</formula1>
    </dataValidation>
    <dataValidation type="list" allowBlank="1" showInputMessage="1" showErrorMessage="1" sqref="P27:P30">
      <formula1>$G$27:$G$30</formula1>
    </dataValidation>
    <dataValidation type="list" allowBlank="1" showInputMessage="1" showErrorMessage="1" sqref="P31:P34">
      <formula1>$G$31:$G$34</formula1>
    </dataValidation>
    <dataValidation type="list" allowBlank="1" showInputMessage="1" showErrorMessage="1" sqref="P35:P38">
      <formula1>$G$35:$G$38</formula1>
    </dataValidation>
    <dataValidation type="list" allowBlank="1" showInputMessage="1" showErrorMessage="1" sqref="P39:P41">
      <formula1>$G$39:$G$42</formula1>
    </dataValidation>
    <dataValidation type="list" allowBlank="1" showInputMessage="1" showErrorMessage="1" sqref="P43:P46">
      <formula1>$G$43:$G$46</formula1>
    </dataValidation>
    <dataValidation type="list" allowBlank="1" showInputMessage="1" showErrorMessage="1" sqref="P47:P50">
      <formula1>$G$47:$G$50</formula1>
    </dataValidation>
    <dataValidation type="list" allowBlank="1" showInputMessage="1" showErrorMessage="1" sqref="P51:P52">
      <formula1>$G$51:$G$54</formula1>
    </dataValidation>
    <dataValidation type="list" allowBlank="1" showInputMessage="1" showErrorMessage="1" sqref="P55:P58">
      <formula1>$G$55:$G$58</formula1>
    </dataValidation>
    <dataValidation type="list" allowBlank="1" showInputMessage="1" showErrorMessage="1" sqref="P59:P62">
      <formula1>$G$59:$G$62</formula1>
    </dataValidation>
    <dataValidation type="list" allowBlank="1" showInputMessage="1" showErrorMessage="1" sqref="P63:P65">
      <formula1>$G$63:$G$66</formula1>
    </dataValidation>
    <dataValidation type="list" allowBlank="1" showInputMessage="1" showErrorMessage="1" sqref="P67">
      <formula1>$G$67:$G$70</formula1>
    </dataValidation>
    <dataValidation type="list" allowBlank="1" showInputMessage="1" showErrorMessage="1" sqref="P71:P74">
      <formula1>$G$71:$G$73</formula1>
    </dataValidation>
    <dataValidation type="list" allowBlank="1" showInputMessage="1" showErrorMessage="1" sqref="P83:P84">
      <formula1>$G$83:$G$86</formula1>
    </dataValidation>
    <dataValidation type="list" allowBlank="1" showInputMessage="1" showErrorMessage="1" sqref="P75:P78">
      <formula1>$G$75:$G$78</formula1>
    </dataValidation>
    <dataValidation type="list" allowBlank="1" showInputMessage="1" showErrorMessage="1" sqref="P79:P82">
      <formula1>$G$79:$G$82</formula1>
    </dataValidation>
  </dataValidations>
  <printOptions horizontalCentered="1"/>
  <pageMargins left="0" right="0" top="0.35433070866141736" bottom="0.35433070866141736" header="0.31496062992125984" footer="0.31496062992125984"/>
  <pageSetup paperSize="5" scale="50" pageOrder="overThenDown" orientation="portrait"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xWindow="715" yWindow="474" count="11">
        <x14:dataValidation type="list" allowBlank="1" showInputMessage="1" showErrorMessage="1">
          <x14:formula1>
            <xm:f>Listados!$E$26:$E$28</xm:f>
          </x14:formula1>
          <xm:sqref>AH7:AH11 AH13:AH14 AH16:AH28 AH30:AH32 AH35:AH250</xm:sqref>
        </x14:dataValidation>
        <x14:dataValidation type="list" allowBlank="1" showInputMessage="1" showErrorMessage="1">
          <x14:formula1>
            <xm:f>Listados!$C$26:$C$28</xm:f>
          </x14:formula1>
          <xm:sqref>AD7:AD11 AD13:AD14 AD16:AD28 AD30:AD32 AD35:AD250</xm:sqref>
        </x14:dataValidation>
        <x14:dataValidation type="list" allowBlank="1" showInputMessage="1" showErrorMessage="1">
          <x14:formula1>
            <xm:f>Listados!$G$26:$G$27</xm:f>
          </x14:formula1>
          <xm:sqref>Q35:Q250 Q7:Q11 Q13:Q14 X7:X11 X13:X14 Q16:Q28 X16:X28 Q30:Q32 X30:X32 X35:X250</xm:sqref>
        </x14:dataValidation>
        <x14:dataValidation type="list" allowBlank="1" showInputMessage="1" showErrorMessage="1">
          <x14:formula1>
            <xm:f>Listados!$B$3:$B$20</xm:f>
          </x14:formula1>
          <xm:sqref>B7 B11 B16 B23 B27 B31 B35 B39 B43 B47 B51 B55 B59 B63 B67 B71 B75 B99 B83 B87 B239 B243 B247 B103 B107 B111 B115 B119 B123 B127 B131 B135 B139 B143 B147 B151 B155 B159 B163 B167 B171 B175 B179 B183 B187 B191 B195 B199 B203 B207 B211 B215 B219 B223 B227 B231 B235 B91 B95 B79</xm:sqref>
        </x14:dataValidation>
        <x14:dataValidation type="list" allowBlank="1" showInputMessage="1" showErrorMessage="1">
          <x14:formula1>
            <xm:f>Corrupción!$J$3:$J$7</xm:f>
          </x14:formula1>
          <xm:sqref>J7 J11 J16 J23 J27 J31 J35 J39 J43 J47 J51 J55 J59 J63 J67 J71 J75 J79 J83 J87 J239 J243 J247 J103 J107 J111 J115 J119 J123 J127 J131 J135 J139 J143 J147 J151 J155 J159 J163 J167 J171 J175 J179 J183 J187 J191 J195 J199 J203 J207 J211 J215 J219 J223 J227 J231 J235 J91 J95 J99</xm:sqref>
        </x14:dataValidation>
        <x14:dataValidation type="list" allowBlank="1" showInputMessage="1" showErrorMessage="1">
          <x14:formula1>
            <xm:f>Listados!$B$26:$B$27</xm:f>
          </x14:formula1>
          <xm:sqref>R35:R250 T35:T1048576 Z35:Z250 V35:V250 R7:R11 T7:T11 R13:R14 V7:V11 Z7:Z11 AB7:AB11 T13:T14 V13:V14 Z13:Z14 AB13:AB14 R16:R28 T16:T28 V16:V28 Z16:Z28 AB16:AB28 R30:R32 T30:T32 V30:V32 Z30:Z32 AB30:AB32 AB35:AB250</xm:sqref>
        </x14:dataValidation>
        <x14:dataValidation type="list" allowBlank="1" showInputMessage="1" showErrorMessage="1">
          <x14:formula1>
            <xm:f>Listados!$G$3:$G$7</xm:f>
          </x14:formula1>
          <xm:sqref>L7 L11 L16 L23 L27 L31 L35 L39 L43 L47 L51 L55 L59 L63 L67 L71 L75 L79 L83 L87 L239 L243 L247 L103 L107 L111 L115 L119 L123 L127 L131 L135 L139 L143 L147 L151 L155 L159 L163 L167 L171 L175 L179 L183 L187 L191 L195 L199 L203 L207 L211 L215 L219 L223 L227 L231 L235 L91 L95 L99</xm:sqref>
        </x14:dataValidation>
        <x14:dataValidation type="list" allowBlank="1" showInputMessage="1" showErrorMessage="1">
          <x14:formula1>
            <xm:f>Listados!$D$3:$D$8</xm:f>
          </x14:formula1>
          <xm:sqref>E7 E11 E16</xm:sqref>
        </x14:dataValidation>
        <x14:dataValidation type="list" allowBlank="1" showInputMessage="1" showErrorMessage="1">
          <x14:formula1>
            <xm:f>Listados!$E$3:$E$4</xm:f>
          </x14:formula1>
          <xm:sqref>H7:H14 H16:H18 H20:H21 H23:H29 H94:H1048576 H31:H90</xm:sqref>
        </x14:dataValidation>
        <x14:dataValidation type="list" allowBlank="1" showInputMessage="1" showErrorMessage="1">
          <x14:formula1>
            <xm:f>Listados!$W$3:$W$10</xm:f>
          </x14:formula1>
          <xm:sqref>F7:F250</xm:sqref>
        </x14:dataValidation>
        <x14:dataValidation type="list" allowBlank="1" showInputMessage="1" showErrorMessage="1">
          <x14:formula1>
            <xm:f>Listados!$D$3:$D$9</xm:f>
          </x14:formula1>
          <xm:sqref>E23:E250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28"/>
  <sheetViews>
    <sheetView topLeftCell="J1" workbookViewId="0">
      <selection activeCell="S7" sqref="S7"/>
    </sheetView>
  </sheetViews>
  <sheetFormatPr baseColWidth="10" defaultColWidth="11.42578125" defaultRowHeight="15"/>
  <cols>
    <col min="2" max="2" width="13.85546875" customWidth="1"/>
    <col min="3" max="3" width="11.42578125" customWidth="1"/>
    <col min="4" max="4" width="13.28515625" customWidth="1"/>
    <col min="5" max="5" width="12.28515625" bestFit="1" customWidth="1"/>
    <col min="6" max="6" width="23.42578125" customWidth="1"/>
    <col min="7" max="7" width="24.85546875" customWidth="1"/>
    <col min="8" max="8" width="17.7109375" customWidth="1"/>
    <col min="10" max="10" width="17.140625" customWidth="1"/>
    <col min="11" max="11" width="19.42578125" customWidth="1"/>
    <col min="12" max="12" width="37.28515625" customWidth="1"/>
    <col min="13" max="13" width="21.42578125" customWidth="1"/>
  </cols>
  <sheetData>
    <row r="2" spans="2:16">
      <c r="B2" s="10" t="s">
        <v>639</v>
      </c>
      <c r="C2" s="10" t="s">
        <v>639</v>
      </c>
      <c r="D2" s="10" t="s">
        <v>641</v>
      </c>
      <c r="E2" s="10" t="s">
        <v>643</v>
      </c>
      <c r="F2" s="10" t="s">
        <v>644</v>
      </c>
      <c r="G2" s="10" t="s">
        <v>645</v>
      </c>
      <c r="H2" s="10" t="s">
        <v>646</v>
      </c>
      <c r="J2" s="10" t="s">
        <v>643</v>
      </c>
      <c r="K2" s="10" t="s">
        <v>644</v>
      </c>
      <c r="L2" s="10" t="s">
        <v>647</v>
      </c>
      <c r="O2" s="10" t="s">
        <v>648</v>
      </c>
    </row>
    <row r="3" spans="2:16">
      <c r="B3" t="s">
        <v>1121</v>
      </c>
      <c r="C3" t="s">
        <v>1122</v>
      </c>
      <c r="D3" t="s">
        <v>1123</v>
      </c>
      <c r="E3" s="11" t="s">
        <v>653</v>
      </c>
      <c r="F3" s="11" t="s">
        <v>654</v>
      </c>
      <c r="G3" t="s">
        <v>655</v>
      </c>
      <c r="H3" t="s">
        <v>72</v>
      </c>
      <c r="J3" s="11" t="s">
        <v>271</v>
      </c>
      <c r="K3" s="11" t="s">
        <v>654</v>
      </c>
      <c r="L3" t="s">
        <v>656</v>
      </c>
      <c r="M3" t="s">
        <v>657</v>
      </c>
      <c r="O3" t="s">
        <v>1124</v>
      </c>
      <c r="P3" t="s">
        <v>658</v>
      </c>
    </row>
    <row r="4" spans="2:16">
      <c r="B4" t="s">
        <v>1125</v>
      </c>
      <c r="C4" t="s">
        <v>1126</v>
      </c>
      <c r="D4" t="s">
        <v>82</v>
      </c>
      <c r="E4" s="11" t="s">
        <v>143</v>
      </c>
      <c r="F4" s="11" t="s">
        <v>70</v>
      </c>
      <c r="G4" s="11" t="s">
        <v>662</v>
      </c>
      <c r="H4" t="s">
        <v>663</v>
      </c>
      <c r="J4" s="11" t="s">
        <v>143</v>
      </c>
      <c r="K4" s="11" t="s">
        <v>70</v>
      </c>
      <c r="L4" t="s">
        <v>664</v>
      </c>
      <c r="M4" t="s">
        <v>657</v>
      </c>
      <c r="O4" t="s">
        <v>86</v>
      </c>
      <c r="P4" t="s">
        <v>665</v>
      </c>
    </row>
    <row r="5" spans="2:16">
      <c r="B5" t="s">
        <v>1127</v>
      </c>
      <c r="C5" t="s">
        <v>1128</v>
      </c>
      <c r="D5" t="s">
        <v>687</v>
      </c>
      <c r="E5" s="11" t="s">
        <v>668</v>
      </c>
      <c r="F5" s="11" t="s">
        <v>86</v>
      </c>
      <c r="G5" t="s">
        <v>669</v>
      </c>
      <c r="J5" s="11" t="s">
        <v>85</v>
      </c>
      <c r="K5" s="11" t="s">
        <v>86</v>
      </c>
      <c r="L5" t="s">
        <v>670</v>
      </c>
      <c r="M5" t="s">
        <v>86</v>
      </c>
      <c r="O5" t="s">
        <v>671</v>
      </c>
      <c r="P5" t="s">
        <v>672</v>
      </c>
    </row>
    <row r="6" spans="2:16">
      <c r="B6" t="s">
        <v>1129</v>
      </c>
      <c r="C6" t="s">
        <v>1129</v>
      </c>
      <c r="D6" t="s">
        <v>683</v>
      </c>
      <c r="E6" s="11" t="s">
        <v>100</v>
      </c>
      <c r="F6" s="11" t="s">
        <v>251</v>
      </c>
      <c r="G6" t="s">
        <v>676</v>
      </c>
      <c r="J6" s="11" t="s">
        <v>100</v>
      </c>
      <c r="K6" s="11" t="s">
        <v>251</v>
      </c>
      <c r="L6" t="s">
        <v>677</v>
      </c>
      <c r="M6" t="s">
        <v>671</v>
      </c>
      <c r="O6" t="s">
        <v>678</v>
      </c>
      <c r="P6" t="s">
        <v>680</v>
      </c>
    </row>
    <row r="7" spans="2:16">
      <c r="B7" t="s">
        <v>1130</v>
      </c>
      <c r="C7" t="s">
        <v>1131</v>
      </c>
      <c r="D7" t="s">
        <v>218</v>
      </c>
      <c r="E7" s="11" t="s">
        <v>69</v>
      </c>
      <c r="F7" s="11" t="s">
        <v>123</v>
      </c>
      <c r="G7" s="11"/>
      <c r="J7" s="11" t="s">
        <v>69</v>
      </c>
      <c r="K7" s="11" t="s">
        <v>123</v>
      </c>
      <c r="L7" t="s">
        <v>684</v>
      </c>
      <c r="M7" t="s">
        <v>678</v>
      </c>
    </row>
    <row r="8" spans="2:16">
      <c r="B8" t="s">
        <v>1131</v>
      </c>
      <c r="C8" t="s">
        <v>1130</v>
      </c>
      <c r="D8" t="s">
        <v>64</v>
      </c>
      <c r="L8" t="s">
        <v>688</v>
      </c>
      <c r="M8" t="s">
        <v>657</v>
      </c>
    </row>
    <row r="9" spans="2:16">
      <c r="B9" t="s">
        <v>1126</v>
      </c>
      <c r="C9" t="s">
        <v>1125</v>
      </c>
      <c r="D9" t="s">
        <v>177</v>
      </c>
      <c r="L9" t="s">
        <v>691</v>
      </c>
      <c r="M9" t="s">
        <v>657</v>
      </c>
    </row>
    <row r="10" spans="2:16">
      <c r="B10" t="s">
        <v>1132</v>
      </c>
      <c r="C10" t="s">
        <v>1133</v>
      </c>
      <c r="L10" t="s">
        <v>694</v>
      </c>
      <c r="M10" t="s">
        <v>86</v>
      </c>
    </row>
    <row r="11" spans="2:16">
      <c r="B11" t="s">
        <v>1122</v>
      </c>
      <c r="C11" t="s">
        <v>95</v>
      </c>
      <c r="L11" t="s">
        <v>695</v>
      </c>
      <c r="M11" t="s">
        <v>671</v>
      </c>
    </row>
    <row r="12" spans="2:16">
      <c r="B12" t="s">
        <v>1134</v>
      </c>
      <c r="C12" t="s">
        <v>1134</v>
      </c>
      <c r="L12" t="s">
        <v>696</v>
      </c>
      <c r="M12" t="s">
        <v>678</v>
      </c>
    </row>
    <row r="13" spans="2:16">
      <c r="B13" t="s">
        <v>1135</v>
      </c>
      <c r="C13" t="s">
        <v>1136</v>
      </c>
      <c r="L13" t="s">
        <v>699</v>
      </c>
      <c r="M13" t="s">
        <v>657</v>
      </c>
    </row>
    <row r="14" spans="2:16">
      <c r="B14" t="s">
        <v>1128</v>
      </c>
      <c r="C14" t="s">
        <v>61</v>
      </c>
      <c r="L14" t="s">
        <v>701</v>
      </c>
      <c r="M14" t="s">
        <v>86</v>
      </c>
    </row>
    <row r="15" spans="2:16">
      <c r="B15" t="s">
        <v>1136</v>
      </c>
      <c r="C15" t="s">
        <v>116</v>
      </c>
      <c r="L15" t="s">
        <v>704</v>
      </c>
      <c r="M15" t="s">
        <v>671</v>
      </c>
    </row>
    <row r="16" spans="2:16">
      <c r="B16" t="s">
        <v>1137</v>
      </c>
      <c r="C16" t="s">
        <v>1138</v>
      </c>
      <c r="L16" t="s">
        <v>705</v>
      </c>
      <c r="M16" t="s">
        <v>678</v>
      </c>
    </row>
    <row r="17" spans="2:13">
      <c r="B17" t="s">
        <v>61</v>
      </c>
      <c r="C17" t="s">
        <v>1139</v>
      </c>
      <c r="L17" t="s">
        <v>708</v>
      </c>
      <c r="M17" t="s">
        <v>678</v>
      </c>
    </row>
    <row r="18" spans="2:13">
      <c r="B18" t="s">
        <v>1140</v>
      </c>
      <c r="C18" t="s">
        <v>1140</v>
      </c>
      <c r="L18" t="s">
        <v>710</v>
      </c>
      <c r="M18" t="s">
        <v>86</v>
      </c>
    </row>
    <row r="19" spans="2:13">
      <c r="B19" t="s">
        <v>1139</v>
      </c>
      <c r="C19" t="s">
        <v>1127</v>
      </c>
      <c r="L19" t="s">
        <v>712</v>
      </c>
      <c r="M19" t="s">
        <v>671</v>
      </c>
    </row>
    <row r="20" spans="2:13">
      <c r="B20" t="s">
        <v>95</v>
      </c>
      <c r="C20" t="s">
        <v>1137</v>
      </c>
      <c r="L20" t="s">
        <v>713</v>
      </c>
      <c r="M20" t="s">
        <v>671</v>
      </c>
    </row>
    <row r="21" spans="2:13">
      <c r="B21" t="s">
        <v>116</v>
      </c>
      <c r="C21" t="s">
        <v>1132</v>
      </c>
      <c r="L21" t="s">
        <v>714</v>
      </c>
      <c r="M21" t="s">
        <v>678</v>
      </c>
    </row>
    <row r="22" spans="2:13">
      <c r="B22" t="s">
        <v>1138</v>
      </c>
      <c r="C22" t="s">
        <v>1135</v>
      </c>
      <c r="L22" t="s">
        <v>715</v>
      </c>
      <c r="M22" t="s">
        <v>678</v>
      </c>
    </row>
    <row r="23" spans="2:13">
      <c r="B23" t="s">
        <v>1133</v>
      </c>
      <c r="C23" t="s">
        <v>1121</v>
      </c>
      <c r="L23" t="s">
        <v>716</v>
      </c>
      <c r="M23" t="s">
        <v>671</v>
      </c>
    </row>
    <row r="24" spans="2:13">
      <c r="L24" t="s">
        <v>717</v>
      </c>
      <c r="M24" t="s">
        <v>671</v>
      </c>
    </row>
    <row r="25" spans="2:13">
      <c r="B25" s="10" t="s">
        <v>718</v>
      </c>
      <c r="D25" s="10" t="s">
        <v>12</v>
      </c>
      <c r="F25" s="10" t="s">
        <v>720</v>
      </c>
      <c r="L25" t="s">
        <v>721</v>
      </c>
      <c r="M25" t="s">
        <v>678</v>
      </c>
    </row>
    <row r="26" spans="2:13">
      <c r="B26" t="s">
        <v>73</v>
      </c>
      <c r="D26" t="s">
        <v>659</v>
      </c>
      <c r="F26" t="s">
        <v>72</v>
      </c>
      <c r="L26" t="s">
        <v>722</v>
      </c>
      <c r="M26" t="s">
        <v>678</v>
      </c>
    </row>
    <row r="27" spans="2:13">
      <c r="B27" t="s">
        <v>359</v>
      </c>
      <c r="D27" t="s">
        <v>86</v>
      </c>
      <c r="F27" t="s">
        <v>80</v>
      </c>
      <c r="L27" t="s">
        <v>725</v>
      </c>
      <c r="M27" t="s">
        <v>678</v>
      </c>
    </row>
    <row r="28" spans="2:13">
      <c r="D28" t="s">
        <v>673</v>
      </c>
    </row>
  </sheetData>
  <sheetProtection algorithmName="SHA-512" hashValue="NPKkYXgavLSzkSgJQaknIt700GWt4nvdm9YyMBFp1mKE7NScaYdnftH9NCEixnWAF+neYR5N8Xd7AULtGR6wIw==" saltValue="W5Hho+MnLKu7AHwbVgeFAg==" spinCount="100000" sheet="1" objects="1" scenarios="1"/>
  <customSheetViews>
    <customSheetView guid="{82BC0C9B-70E2-44EC-8408-64CC9B36E280}" state="hidden" topLeftCell="C1">
      <selection activeCell="F23" sqref="F23"/>
      <pageMargins left="0" right="0" top="0" bottom="0" header="0" footer="0"/>
      <pageSetup orientation="portrait" r:id="rId1"/>
    </customSheetView>
    <customSheetView guid="{795C8354-6623-430F-B16F-866AD45BC174}" state="hidden" topLeftCell="C1">
      <selection activeCell="F23" sqref="F23"/>
      <pageMargins left="0" right="0" top="0" bottom="0" header="0" footer="0"/>
      <pageSetup orientation="portrait" r:id="rId2"/>
    </customSheetView>
    <customSheetView guid="{F8FDF2EC-A9AD-41AC-8138-AA3657B53E6D}" state="hidden" topLeftCell="C1">
      <selection activeCell="F23" sqref="F23"/>
      <pageMargins left="0" right="0" top="0" bottom="0" header="0" footer="0"/>
      <pageSetup orientation="portrait" r:id="rId3"/>
    </customSheetView>
  </customSheetViews>
  <pageMargins left="0.7" right="0.7" top="0.75" bottom="0.75" header="0.3" footer="0.3"/>
  <pageSetup orientation="portrait"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J17"/>
  <sheetViews>
    <sheetView showGridLines="0" zoomScale="80" zoomScaleNormal="80" workbookViewId="0">
      <selection activeCell="AI6" sqref="AI6"/>
    </sheetView>
  </sheetViews>
  <sheetFormatPr baseColWidth="10" defaultColWidth="9.28515625" defaultRowHeight="15"/>
  <cols>
    <col min="1" max="5" width="3.7109375" customWidth="1"/>
    <col min="6" max="6" width="1.28515625" customWidth="1"/>
    <col min="7" max="36" width="3.7109375" customWidth="1"/>
  </cols>
  <sheetData>
    <row r="1" spans="3:36" ht="18" customHeight="1"/>
    <row r="3" spans="3:36" ht="51" customHeight="1">
      <c r="C3" s="1"/>
      <c r="D3" s="1"/>
      <c r="E3" s="772" t="s">
        <v>1141</v>
      </c>
      <c r="F3" s="1"/>
      <c r="G3" s="764" t="s">
        <v>1142</v>
      </c>
      <c r="H3" s="764"/>
      <c r="I3" s="764"/>
      <c r="J3" s="764"/>
      <c r="K3" s="764"/>
      <c r="L3" s="764"/>
      <c r="M3" s="767"/>
      <c r="N3" s="767"/>
      <c r="O3" s="767"/>
      <c r="P3" s="767"/>
      <c r="Q3" s="767"/>
      <c r="R3" s="767"/>
      <c r="S3" s="767"/>
      <c r="T3" s="767"/>
      <c r="U3" s="763"/>
      <c r="V3" s="763"/>
      <c r="W3" s="763"/>
      <c r="X3" s="763"/>
      <c r="Y3" s="763">
        <v>3</v>
      </c>
      <c r="Z3" s="763"/>
      <c r="AA3" s="763"/>
      <c r="AB3" s="763"/>
      <c r="AC3" s="763"/>
      <c r="AD3" s="763"/>
      <c r="AE3" s="763"/>
      <c r="AF3" s="763"/>
      <c r="AG3" s="1"/>
      <c r="AH3" s="1"/>
      <c r="AI3" s="1"/>
      <c r="AJ3" s="2"/>
    </row>
    <row r="4" spans="3:36" ht="51" customHeight="1">
      <c r="C4" s="1"/>
      <c r="D4" s="1"/>
      <c r="E4" s="772"/>
      <c r="F4" s="1"/>
      <c r="G4" s="764" t="s">
        <v>1143</v>
      </c>
      <c r="H4" s="764"/>
      <c r="I4" s="764"/>
      <c r="J4" s="764"/>
      <c r="K4" s="764"/>
      <c r="L4" s="764"/>
      <c r="M4" s="766">
        <v>2</v>
      </c>
      <c r="N4" s="766"/>
      <c r="O4" s="766"/>
      <c r="P4" s="766"/>
      <c r="Q4" s="767"/>
      <c r="R4" s="767"/>
      <c r="S4" s="767"/>
      <c r="T4" s="767"/>
      <c r="U4" s="767">
        <v>7</v>
      </c>
      <c r="V4" s="767"/>
      <c r="W4" s="767"/>
      <c r="X4" s="767"/>
      <c r="Y4" s="763">
        <v>5</v>
      </c>
      <c r="Z4" s="763"/>
      <c r="AA4" s="763"/>
      <c r="AB4" s="763"/>
      <c r="AC4" s="763"/>
      <c r="AD4" s="763"/>
      <c r="AE4" s="763"/>
      <c r="AF4" s="763"/>
      <c r="AG4" s="1"/>
      <c r="AH4" s="1"/>
      <c r="AI4" s="1"/>
      <c r="AJ4" s="2"/>
    </row>
    <row r="5" spans="3:36" ht="51" customHeight="1">
      <c r="C5" s="1"/>
      <c r="D5" s="1"/>
      <c r="E5" s="772"/>
      <c r="F5" s="1"/>
      <c r="G5" s="764" t="s">
        <v>1144</v>
      </c>
      <c r="H5" s="764"/>
      <c r="I5" s="764"/>
      <c r="J5" s="764"/>
      <c r="K5" s="764"/>
      <c r="L5" s="764"/>
      <c r="M5" s="765">
        <v>1</v>
      </c>
      <c r="N5" s="765"/>
      <c r="O5" s="765"/>
      <c r="P5" s="765"/>
      <c r="Q5" s="766">
        <v>1</v>
      </c>
      <c r="R5" s="766"/>
      <c r="S5" s="766"/>
      <c r="T5" s="766"/>
      <c r="U5" s="767">
        <v>3</v>
      </c>
      <c r="V5" s="767"/>
      <c r="W5" s="767"/>
      <c r="X5" s="767"/>
      <c r="Y5" s="763">
        <v>2</v>
      </c>
      <c r="Z5" s="763"/>
      <c r="AA5" s="763"/>
      <c r="AB5" s="763"/>
      <c r="AC5" s="763">
        <v>2</v>
      </c>
      <c r="AD5" s="763"/>
      <c r="AE5" s="763"/>
      <c r="AF5" s="763"/>
      <c r="AG5" s="1"/>
      <c r="AH5" s="1"/>
      <c r="AI5" s="1"/>
      <c r="AJ5" s="3"/>
    </row>
    <row r="6" spans="3:36" ht="51" customHeight="1">
      <c r="C6" s="1"/>
      <c r="D6" s="1"/>
      <c r="E6" s="772"/>
      <c r="F6" s="1"/>
      <c r="G6" s="764" t="s">
        <v>1145</v>
      </c>
      <c r="H6" s="764"/>
      <c r="I6" s="764"/>
      <c r="J6" s="764"/>
      <c r="K6" s="764"/>
      <c r="L6" s="764"/>
      <c r="M6" s="765"/>
      <c r="N6" s="765"/>
      <c r="O6" s="765"/>
      <c r="P6" s="765"/>
      <c r="Q6" s="765">
        <v>6</v>
      </c>
      <c r="R6" s="765"/>
      <c r="S6" s="765"/>
      <c r="T6" s="765"/>
      <c r="U6" s="766">
        <v>2</v>
      </c>
      <c r="V6" s="766"/>
      <c r="W6" s="766"/>
      <c r="X6" s="766"/>
      <c r="Y6" s="767">
        <v>1</v>
      </c>
      <c r="Z6" s="767"/>
      <c r="AA6" s="767"/>
      <c r="AB6" s="767"/>
      <c r="AC6" s="763"/>
      <c r="AD6" s="763"/>
      <c r="AE6" s="763"/>
      <c r="AF6" s="763"/>
      <c r="AG6" s="1"/>
      <c r="AH6" s="1"/>
      <c r="AI6" s="1"/>
      <c r="AJ6" s="3" t="s">
        <v>1124</v>
      </c>
    </row>
    <row r="7" spans="3:36" ht="51" customHeight="1">
      <c r="C7" s="1"/>
      <c r="D7" s="1"/>
      <c r="E7" s="772"/>
      <c r="F7" s="1"/>
      <c r="G7" s="764" t="s">
        <v>1146</v>
      </c>
      <c r="H7" s="764"/>
      <c r="I7" s="764"/>
      <c r="J7" s="764"/>
      <c r="K7" s="764"/>
      <c r="L7" s="764"/>
      <c r="M7" s="765">
        <v>2</v>
      </c>
      <c r="N7" s="765"/>
      <c r="O7" s="765"/>
      <c r="P7" s="765"/>
      <c r="Q7" s="765">
        <v>3</v>
      </c>
      <c r="R7" s="765"/>
      <c r="S7" s="765"/>
      <c r="T7" s="765"/>
      <c r="U7" s="766">
        <v>3</v>
      </c>
      <c r="V7" s="766"/>
      <c r="W7" s="766"/>
      <c r="X7" s="766"/>
      <c r="Y7" s="767">
        <v>3</v>
      </c>
      <c r="Z7" s="767"/>
      <c r="AA7" s="767"/>
      <c r="AB7" s="767"/>
      <c r="AC7" s="763">
        <v>6</v>
      </c>
      <c r="AD7" s="763"/>
      <c r="AE7" s="763"/>
      <c r="AF7" s="763"/>
      <c r="AG7" s="1"/>
      <c r="AH7" s="1"/>
      <c r="AI7" s="1"/>
      <c r="AJ7" s="2"/>
    </row>
    <row r="8" spans="3:36" ht="45" customHeight="1">
      <c r="C8" s="1"/>
      <c r="D8" s="1"/>
      <c r="E8" s="772"/>
      <c r="F8" s="1"/>
      <c r="G8" s="771"/>
      <c r="H8" s="771"/>
      <c r="I8" s="771"/>
      <c r="J8" s="771"/>
      <c r="K8" s="771"/>
      <c r="L8" s="771"/>
      <c r="M8" s="764" t="s">
        <v>1147</v>
      </c>
      <c r="N8" s="764"/>
      <c r="O8" s="764"/>
      <c r="P8" s="764"/>
      <c r="Q8" s="764" t="s">
        <v>1148</v>
      </c>
      <c r="R8" s="764"/>
      <c r="S8" s="764"/>
      <c r="T8" s="764"/>
      <c r="U8" s="764" t="s">
        <v>1149</v>
      </c>
      <c r="V8" s="764"/>
      <c r="W8" s="764"/>
      <c r="X8" s="764"/>
      <c r="Y8" s="764" t="s">
        <v>1150</v>
      </c>
      <c r="Z8" s="764"/>
      <c r="AA8" s="764"/>
      <c r="AB8" s="764"/>
      <c r="AC8" s="764" t="s">
        <v>1151</v>
      </c>
      <c r="AD8" s="764"/>
      <c r="AE8" s="764"/>
      <c r="AF8" s="764"/>
      <c r="AG8" s="1"/>
      <c r="AH8" s="1"/>
      <c r="AI8" s="1"/>
      <c r="AJ8" s="3" t="s">
        <v>1152</v>
      </c>
    </row>
    <row r="9" spans="3:36" ht="11.25" customHeight="1">
      <c r="C9" s="1"/>
      <c r="D9" s="1"/>
      <c r="E9" s="1"/>
      <c r="F9" s="1"/>
      <c r="G9" s="13"/>
      <c r="H9" s="13"/>
      <c r="I9" s="13"/>
      <c r="J9" s="13"/>
      <c r="K9" s="13"/>
      <c r="L9" s="13"/>
      <c r="M9" s="12"/>
      <c r="N9" s="12"/>
      <c r="O9" s="12"/>
      <c r="P9" s="12"/>
      <c r="Q9" s="12"/>
      <c r="R9" s="12"/>
      <c r="S9" s="12"/>
      <c r="T9" s="12"/>
      <c r="U9" s="12"/>
      <c r="V9" s="12"/>
      <c r="W9" s="12"/>
      <c r="X9" s="12"/>
      <c r="Y9" s="12"/>
      <c r="Z9" s="12"/>
      <c r="AA9" s="12"/>
      <c r="AB9" s="12"/>
      <c r="AC9" s="12"/>
      <c r="AD9" s="12"/>
      <c r="AE9" s="12"/>
      <c r="AF9" s="12"/>
      <c r="AG9" s="1"/>
      <c r="AH9" s="1"/>
      <c r="AI9" s="1"/>
      <c r="AJ9" s="3"/>
    </row>
    <row r="10" spans="3:36" ht="20.25" customHeight="1">
      <c r="C10" s="1"/>
      <c r="D10" s="1"/>
      <c r="E10" s="1"/>
      <c r="F10" s="1"/>
      <c r="G10" s="770" t="s">
        <v>26</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1"/>
      <c r="AH10" s="1"/>
      <c r="AI10" s="1"/>
      <c r="AJ10" s="2"/>
    </row>
    <row r="11" spans="3:36">
      <c r="C11" s="1"/>
      <c r="D11" s="1"/>
      <c r="E11" s="1"/>
      <c r="F11" s="1"/>
      <c r="G11" s="1"/>
      <c r="H11" s="1"/>
      <c r="I11" s="4"/>
      <c r="J11" s="5"/>
      <c r="K11" s="6"/>
      <c r="L11" s="7"/>
      <c r="M11" s="7"/>
      <c r="N11" s="6"/>
      <c r="O11" s="7"/>
      <c r="P11" s="7"/>
      <c r="Q11" s="6"/>
      <c r="R11" s="7"/>
      <c r="S11" s="7"/>
      <c r="T11" s="6"/>
      <c r="U11" s="7"/>
      <c r="V11" s="7"/>
      <c r="W11" s="7"/>
      <c r="X11" s="1"/>
      <c r="Y11" s="1"/>
      <c r="Z11" s="1"/>
      <c r="AA11" s="1"/>
      <c r="AB11" s="1"/>
      <c r="AC11" s="1"/>
      <c r="AD11" s="1"/>
      <c r="AE11" s="1"/>
      <c r="AF11" s="1"/>
      <c r="AG11" s="1"/>
      <c r="AH11" s="1"/>
      <c r="AI11" s="1"/>
      <c r="AJ11" s="1"/>
    </row>
    <row r="12" spans="3:36">
      <c r="C12" s="1"/>
      <c r="D12" s="1"/>
      <c r="E12" s="1"/>
      <c r="F12" s="1"/>
      <c r="G12" s="1"/>
      <c r="H12" s="1"/>
      <c r="I12" s="297"/>
      <c r="J12" s="1"/>
      <c r="K12" s="1"/>
      <c r="L12" s="1"/>
      <c r="M12" s="298" t="s">
        <v>1153</v>
      </c>
      <c r="N12" s="299" t="s">
        <v>1154</v>
      </c>
      <c r="O12" s="300"/>
      <c r="P12" s="8"/>
      <c r="Q12" s="301" t="s">
        <v>1155</v>
      </c>
      <c r="R12" s="299" t="s">
        <v>1156</v>
      </c>
      <c r="S12" s="300"/>
      <c r="T12" s="8"/>
      <c r="U12" s="302" t="s">
        <v>1157</v>
      </c>
      <c r="V12" s="299" t="s">
        <v>1158</v>
      </c>
      <c r="W12" s="303"/>
      <c r="X12" s="8"/>
      <c r="Y12" s="304" t="s">
        <v>1159</v>
      </c>
      <c r="Z12" s="299" t="s">
        <v>1160</v>
      </c>
      <c r="AA12" s="8"/>
      <c r="AB12" s="1"/>
      <c r="AC12" s="1"/>
      <c r="AD12" s="1"/>
      <c r="AE12" s="1"/>
      <c r="AF12" s="1"/>
      <c r="AG12" s="1"/>
      <c r="AH12" s="1"/>
      <c r="AI12" s="1"/>
      <c r="AJ12" s="1"/>
    </row>
    <row r="13" spans="3:36">
      <c r="C13" s="1"/>
      <c r="D13" s="1"/>
      <c r="E13" s="1"/>
      <c r="F13" s="1"/>
      <c r="G13" s="1"/>
      <c r="H13" s="1"/>
      <c r="I13" s="305"/>
      <c r="J13" s="6"/>
      <c r="K13" s="5"/>
      <c r="L13" s="306"/>
      <c r="M13" s="305"/>
      <c r="N13" s="6"/>
      <c r="O13" s="305"/>
      <c r="P13" s="305"/>
      <c r="Q13" s="6"/>
      <c r="R13" s="305"/>
      <c r="S13" s="305"/>
      <c r="T13" s="6"/>
      <c r="U13" s="305"/>
      <c r="V13" s="305"/>
      <c r="W13" s="305"/>
      <c r="X13" s="1"/>
      <c r="Y13" s="1"/>
      <c r="Z13" s="1"/>
      <c r="AA13" s="1"/>
      <c r="AB13" s="1"/>
      <c r="AC13" s="1"/>
      <c r="AD13" s="1"/>
      <c r="AE13" s="1"/>
      <c r="AF13" s="1"/>
      <c r="AG13" s="1"/>
      <c r="AH13" s="1"/>
      <c r="AI13" s="1"/>
      <c r="AJ13" s="1"/>
    </row>
    <row r="14" spans="3:36">
      <c r="C14" s="769" t="s">
        <v>1161</v>
      </c>
      <c r="D14" s="769"/>
      <c r="E14" s="769"/>
      <c r="F14" s="769"/>
      <c r="G14" s="769"/>
      <c r="H14" s="769"/>
      <c r="I14" s="769"/>
      <c r="J14" s="769"/>
      <c r="K14" s="769"/>
      <c r="L14" s="769"/>
      <c r="M14" s="769"/>
      <c r="N14" s="769"/>
      <c r="O14" s="769"/>
      <c r="P14" s="769"/>
      <c r="Q14" s="769"/>
      <c r="R14" s="769"/>
      <c r="S14" s="769"/>
      <c r="T14" s="769"/>
      <c r="U14" s="769"/>
      <c r="V14" s="769"/>
      <c r="W14" s="769"/>
      <c r="X14" s="769"/>
      <c r="Y14" s="769"/>
      <c r="Z14" s="769"/>
      <c r="AA14" s="769"/>
      <c r="AB14" s="769"/>
      <c r="AC14" s="769"/>
      <c r="AD14" s="769"/>
      <c r="AE14" s="769"/>
      <c r="AF14" s="769"/>
      <c r="AG14" s="769"/>
      <c r="AH14" s="769"/>
      <c r="AI14" s="769"/>
      <c r="AJ14" s="769"/>
    </row>
    <row r="15" spans="3:36" ht="32.25" customHeight="1">
      <c r="C15" s="768" t="s">
        <v>1162</v>
      </c>
      <c r="D15" s="768"/>
      <c r="E15" s="768"/>
      <c r="F15" s="768"/>
      <c r="G15" s="768"/>
      <c r="H15" s="768"/>
      <c r="I15" s="768"/>
      <c r="J15" s="768"/>
      <c r="K15" s="768"/>
      <c r="L15" s="768"/>
      <c r="M15" s="768"/>
      <c r="N15" s="768"/>
      <c r="O15" s="768"/>
      <c r="P15" s="768"/>
      <c r="Q15" s="768"/>
      <c r="R15" s="768"/>
      <c r="S15" s="768"/>
      <c r="T15" s="768"/>
      <c r="U15" s="768"/>
      <c r="V15" s="768"/>
      <c r="W15" s="768"/>
      <c r="X15" s="768"/>
      <c r="Y15" s="768"/>
      <c r="Z15" s="768"/>
      <c r="AA15" s="768"/>
      <c r="AB15" s="768"/>
      <c r="AC15" s="768"/>
      <c r="AD15" s="768"/>
      <c r="AE15" s="768"/>
      <c r="AF15" s="768"/>
      <c r="AG15" s="768"/>
      <c r="AH15" s="768"/>
      <c r="AI15" s="768"/>
      <c r="AJ15" s="768"/>
    </row>
    <row r="16" spans="3:36">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row>
    <row r="17" spans="3:36">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row>
  </sheetData>
  <customSheetViews>
    <customSheetView guid="{82BC0C9B-70E2-44EC-8408-64CC9B36E280}" showGridLines="0" state="hidden">
      <selection activeCell="G5" sqref="G5:L5"/>
      <pageMargins left="0" right="0" top="0" bottom="0" header="0" footer="0"/>
      <pageSetup orientation="portrait" r:id="rId1"/>
    </customSheetView>
    <customSheetView guid="{795C8354-6623-430F-B16F-866AD45BC174}" showGridLines="0" state="hidden">
      <selection activeCell="G5" sqref="G5:L5"/>
      <pageMargins left="0" right="0" top="0" bottom="0" header="0" footer="0"/>
      <pageSetup orientation="portrait" r:id="rId2"/>
    </customSheetView>
    <customSheetView guid="{F8FDF2EC-A9AD-41AC-8138-AA3657B53E6D}" showGridLines="0" state="hidden">
      <selection activeCell="G5" sqref="G5:L5"/>
      <pageMargins left="0" right="0" top="0" bottom="0" header="0" footer="0"/>
      <pageSetup orientation="portrait" r:id="rId3"/>
    </customSheetView>
  </customSheetViews>
  <mergeCells count="40">
    <mergeCell ref="Y4:AB4"/>
    <mergeCell ref="AC4:AF4"/>
    <mergeCell ref="Y3:AB3"/>
    <mergeCell ref="AC3:AF3"/>
    <mergeCell ref="G3:L3"/>
    <mergeCell ref="M3:P3"/>
    <mergeCell ref="Q3:T3"/>
    <mergeCell ref="U3:X3"/>
    <mergeCell ref="G4:L4"/>
    <mergeCell ref="M4:P4"/>
    <mergeCell ref="Q4:T4"/>
    <mergeCell ref="U4:X4"/>
    <mergeCell ref="C15:AJ15"/>
    <mergeCell ref="C14:AJ14"/>
    <mergeCell ref="G10:AF10"/>
    <mergeCell ref="G8:L8"/>
    <mergeCell ref="AC7:AF7"/>
    <mergeCell ref="G7:L7"/>
    <mergeCell ref="M7:P7"/>
    <mergeCell ref="Q7:T7"/>
    <mergeCell ref="U7:X7"/>
    <mergeCell ref="Y7:AB7"/>
    <mergeCell ref="AC8:AF8"/>
    <mergeCell ref="E3:E8"/>
    <mergeCell ref="G5:L5"/>
    <mergeCell ref="M5:P5"/>
    <mergeCell ref="Q5:T5"/>
    <mergeCell ref="U5:X5"/>
    <mergeCell ref="G6:L6"/>
    <mergeCell ref="M6:P6"/>
    <mergeCell ref="Q6:T6"/>
    <mergeCell ref="U6:X6"/>
    <mergeCell ref="Y6:AB6"/>
    <mergeCell ref="AC5:AF5"/>
    <mergeCell ref="Y5:AB5"/>
    <mergeCell ref="M8:P8"/>
    <mergeCell ref="Q8:T8"/>
    <mergeCell ref="U8:X8"/>
    <mergeCell ref="Y8:AB8"/>
    <mergeCell ref="AC6:AF6"/>
  </mergeCells>
  <pageMargins left="0.7" right="0.7" top="0.75" bottom="0.75" header="0.3" footer="0.3"/>
  <pageSetup orientation="portrait"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J20"/>
  <sheetViews>
    <sheetView showGridLines="0" topLeftCell="A4" workbookViewId="0">
      <selection activeCell="E4" sqref="E4:AF11"/>
    </sheetView>
  </sheetViews>
  <sheetFormatPr baseColWidth="10" defaultColWidth="9.28515625" defaultRowHeight="15"/>
  <cols>
    <col min="1" max="5" width="3.7109375" customWidth="1"/>
    <col min="6" max="6" width="1.28515625" customWidth="1"/>
    <col min="7" max="36" width="3.7109375" customWidth="1"/>
  </cols>
  <sheetData>
    <row r="1" spans="3:36" ht="18" customHeight="1"/>
    <row r="4" spans="3:36" ht="51" customHeight="1">
      <c r="C4" s="1"/>
      <c r="D4" s="1"/>
      <c r="E4" s="772" t="s">
        <v>1141</v>
      </c>
      <c r="F4" s="1"/>
      <c r="G4" s="764" t="s">
        <v>1142</v>
      </c>
      <c r="H4" s="764"/>
      <c r="I4" s="764"/>
      <c r="J4" s="764"/>
      <c r="K4" s="764"/>
      <c r="L4" s="764"/>
      <c r="M4" s="767"/>
      <c r="N4" s="767"/>
      <c r="O4" s="767"/>
      <c r="P4" s="767"/>
      <c r="Q4" s="767"/>
      <c r="R4" s="767"/>
      <c r="S4" s="767"/>
      <c r="T4" s="767"/>
      <c r="U4" s="763"/>
      <c r="V4" s="763"/>
      <c r="W4" s="763"/>
      <c r="X4" s="763"/>
      <c r="Y4" s="763"/>
      <c r="Z4" s="763"/>
      <c r="AA4" s="763"/>
      <c r="AB4" s="763"/>
      <c r="AC4" s="763"/>
      <c r="AD4" s="763"/>
      <c r="AE4" s="763"/>
      <c r="AF4" s="763"/>
      <c r="AG4" s="1"/>
      <c r="AH4" s="1"/>
      <c r="AI4" s="1"/>
      <c r="AJ4" s="2"/>
    </row>
    <row r="5" spans="3:36" ht="51" customHeight="1">
      <c r="C5" s="1"/>
      <c r="D5" s="1"/>
      <c r="E5" s="772"/>
      <c r="F5" s="1"/>
      <c r="G5" s="764" t="s">
        <v>1143</v>
      </c>
      <c r="H5" s="764"/>
      <c r="I5" s="764"/>
      <c r="J5" s="764"/>
      <c r="K5" s="764"/>
      <c r="L5" s="764"/>
      <c r="M5" s="766"/>
      <c r="N5" s="766"/>
      <c r="O5" s="766"/>
      <c r="P5" s="766"/>
      <c r="Q5" s="767"/>
      <c r="R5" s="767"/>
      <c r="S5" s="767"/>
      <c r="T5" s="767"/>
      <c r="U5" s="767"/>
      <c r="V5" s="767"/>
      <c r="W5" s="767"/>
      <c r="X5" s="767"/>
      <c r="Y5" s="763">
        <v>1</v>
      </c>
      <c r="Z5" s="763"/>
      <c r="AA5" s="763"/>
      <c r="AB5" s="763"/>
      <c r="AC5" s="763"/>
      <c r="AD5" s="763"/>
      <c r="AE5" s="763"/>
      <c r="AF5" s="763"/>
      <c r="AG5" s="1"/>
      <c r="AH5" s="1"/>
      <c r="AI5" s="1"/>
      <c r="AJ5" s="2"/>
    </row>
    <row r="6" spans="3:36" ht="51" customHeight="1">
      <c r="C6" s="1"/>
      <c r="D6" s="1"/>
      <c r="E6" s="772"/>
      <c r="F6" s="1"/>
      <c r="G6" s="764" t="s">
        <v>1144</v>
      </c>
      <c r="H6" s="764"/>
      <c r="I6" s="764"/>
      <c r="J6" s="764"/>
      <c r="K6" s="764"/>
      <c r="L6" s="764"/>
      <c r="M6" s="765"/>
      <c r="N6" s="765"/>
      <c r="O6" s="765"/>
      <c r="P6" s="765"/>
      <c r="Q6" s="766"/>
      <c r="R6" s="766"/>
      <c r="S6" s="766"/>
      <c r="T6" s="766"/>
      <c r="U6" s="767"/>
      <c r="V6" s="767"/>
      <c r="W6" s="767"/>
      <c r="X6" s="767"/>
      <c r="Y6" s="763">
        <v>2</v>
      </c>
      <c r="Z6" s="763"/>
      <c r="AA6" s="763"/>
      <c r="AB6" s="763"/>
      <c r="AC6" s="763">
        <v>1</v>
      </c>
      <c r="AD6" s="763"/>
      <c r="AE6" s="763"/>
      <c r="AF6" s="763"/>
      <c r="AG6" s="1"/>
      <c r="AH6" s="1"/>
      <c r="AI6" s="1"/>
      <c r="AJ6" s="3"/>
    </row>
    <row r="7" spans="3:36" ht="51" customHeight="1">
      <c r="C7" s="1"/>
      <c r="D7" s="1"/>
      <c r="E7" s="772"/>
      <c r="F7" s="1"/>
      <c r="G7" s="764" t="s">
        <v>1145</v>
      </c>
      <c r="H7" s="764"/>
      <c r="I7" s="764"/>
      <c r="J7" s="764"/>
      <c r="K7" s="764"/>
      <c r="L7" s="764"/>
      <c r="M7" s="765"/>
      <c r="N7" s="765"/>
      <c r="O7" s="765"/>
      <c r="P7" s="765"/>
      <c r="Q7" s="765"/>
      <c r="R7" s="765"/>
      <c r="S7" s="765"/>
      <c r="T7" s="765"/>
      <c r="U7" s="766"/>
      <c r="V7" s="766"/>
      <c r="W7" s="766"/>
      <c r="X7" s="766"/>
      <c r="Y7" s="767">
        <v>1</v>
      </c>
      <c r="Z7" s="767"/>
      <c r="AA7" s="767"/>
      <c r="AB7" s="767"/>
      <c r="AC7" s="763"/>
      <c r="AD7" s="763"/>
      <c r="AE7" s="763"/>
      <c r="AF7" s="763"/>
      <c r="AG7" s="1"/>
      <c r="AH7" s="1"/>
      <c r="AI7" s="1"/>
      <c r="AJ7" s="3" t="s">
        <v>1124</v>
      </c>
    </row>
    <row r="8" spans="3:36" ht="51" customHeight="1">
      <c r="C8" s="1"/>
      <c r="D8" s="1"/>
      <c r="E8" s="772"/>
      <c r="F8" s="1"/>
      <c r="G8" s="764" t="s">
        <v>1146</v>
      </c>
      <c r="H8" s="764"/>
      <c r="I8" s="764"/>
      <c r="J8" s="764"/>
      <c r="K8" s="764"/>
      <c r="L8" s="764"/>
      <c r="M8" s="765"/>
      <c r="N8" s="765"/>
      <c r="O8" s="765"/>
      <c r="P8" s="765"/>
      <c r="Q8" s="765"/>
      <c r="R8" s="765"/>
      <c r="S8" s="765"/>
      <c r="T8" s="765"/>
      <c r="U8" s="766"/>
      <c r="V8" s="766"/>
      <c r="W8" s="766"/>
      <c r="X8" s="766"/>
      <c r="Y8" s="767">
        <v>5</v>
      </c>
      <c r="Z8" s="767"/>
      <c r="AA8" s="767"/>
      <c r="AB8" s="767"/>
      <c r="AC8" s="763">
        <v>4</v>
      </c>
      <c r="AD8" s="763"/>
      <c r="AE8" s="763"/>
      <c r="AF8" s="763"/>
      <c r="AG8" s="1"/>
      <c r="AH8" s="1"/>
      <c r="AI8" s="1"/>
      <c r="AJ8" s="2"/>
    </row>
    <row r="9" spans="3:36" ht="45" customHeight="1">
      <c r="C9" s="1"/>
      <c r="D9" s="1"/>
      <c r="E9" s="772"/>
      <c r="F9" s="1"/>
      <c r="G9" s="771"/>
      <c r="H9" s="771"/>
      <c r="I9" s="771"/>
      <c r="J9" s="771"/>
      <c r="K9" s="771"/>
      <c r="L9" s="771"/>
      <c r="M9" s="764" t="s">
        <v>1147</v>
      </c>
      <c r="N9" s="764"/>
      <c r="O9" s="764"/>
      <c r="P9" s="764"/>
      <c r="Q9" s="764" t="s">
        <v>1148</v>
      </c>
      <c r="R9" s="764"/>
      <c r="S9" s="764"/>
      <c r="T9" s="764"/>
      <c r="U9" s="764" t="s">
        <v>1149</v>
      </c>
      <c r="V9" s="764"/>
      <c r="W9" s="764"/>
      <c r="X9" s="764"/>
      <c r="Y9" s="764" t="s">
        <v>1150</v>
      </c>
      <c r="Z9" s="764"/>
      <c r="AA9" s="764"/>
      <c r="AB9" s="764"/>
      <c r="AC9" s="764" t="s">
        <v>1151</v>
      </c>
      <c r="AD9" s="764"/>
      <c r="AE9" s="764"/>
      <c r="AF9" s="764"/>
      <c r="AG9" s="1"/>
      <c r="AH9" s="1"/>
      <c r="AI9" s="1"/>
      <c r="AJ9" s="3" t="s">
        <v>1152</v>
      </c>
    </row>
    <row r="10" spans="3:36" ht="11.25" customHeight="1">
      <c r="C10" s="1"/>
      <c r="D10" s="1"/>
      <c r="E10" s="1"/>
      <c r="F10" s="1"/>
      <c r="G10" s="13"/>
      <c r="H10" s="13"/>
      <c r="I10" s="13"/>
      <c r="J10" s="13"/>
      <c r="K10" s="13"/>
      <c r="L10" s="13"/>
      <c r="M10" s="12"/>
      <c r="N10" s="12"/>
      <c r="O10" s="12"/>
      <c r="P10" s="12"/>
      <c r="Q10" s="12"/>
      <c r="R10" s="12"/>
      <c r="S10" s="12"/>
      <c r="T10" s="12"/>
      <c r="U10" s="12"/>
      <c r="V10" s="12"/>
      <c r="W10" s="12"/>
      <c r="X10" s="12"/>
      <c r="Y10" s="12"/>
      <c r="Z10" s="12"/>
      <c r="AA10" s="12"/>
      <c r="AB10" s="12"/>
      <c r="AC10" s="12"/>
      <c r="AD10" s="12"/>
      <c r="AE10" s="12"/>
      <c r="AF10" s="12"/>
      <c r="AG10" s="1"/>
      <c r="AH10" s="1"/>
      <c r="AI10" s="1"/>
      <c r="AJ10" s="3"/>
    </row>
    <row r="11" spans="3:36" ht="20.25" customHeight="1">
      <c r="C11" s="1"/>
      <c r="D11" s="1"/>
      <c r="E11" s="1"/>
      <c r="F11" s="1"/>
      <c r="G11" s="770" t="s">
        <v>26</v>
      </c>
      <c r="H11" s="770"/>
      <c r="I11" s="770"/>
      <c r="J11" s="770"/>
      <c r="K11" s="770"/>
      <c r="L11" s="770"/>
      <c r="M11" s="770"/>
      <c r="N11" s="770"/>
      <c r="O11" s="770"/>
      <c r="P11" s="770"/>
      <c r="Q11" s="770"/>
      <c r="R11" s="770"/>
      <c r="S11" s="770"/>
      <c r="T11" s="770"/>
      <c r="U11" s="770"/>
      <c r="V11" s="770"/>
      <c r="W11" s="770"/>
      <c r="X11" s="770"/>
      <c r="Y11" s="770"/>
      <c r="Z11" s="770"/>
      <c r="AA11" s="770"/>
      <c r="AB11" s="770"/>
      <c r="AC11" s="770"/>
      <c r="AD11" s="770"/>
      <c r="AE11" s="770"/>
      <c r="AF11" s="770"/>
      <c r="AG11" s="1"/>
      <c r="AH11" s="1"/>
      <c r="AI11" s="1"/>
      <c r="AJ11" s="2"/>
    </row>
    <row r="12" spans="3:36">
      <c r="C12" s="1"/>
      <c r="D12" s="1"/>
      <c r="E12" s="1"/>
      <c r="F12" s="1"/>
      <c r="G12" s="1"/>
      <c r="H12" s="1"/>
      <c r="I12" s="4"/>
      <c r="J12" s="5"/>
      <c r="K12" s="6"/>
      <c r="L12" s="7"/>
      <c r="M12" s="7"/>
      <c r="N12" s="6"/>
      <c r="O12" s="7"/>
      <c r="P12" s="7"/>
      <c r="Q12" s="6"/>
      <c r="R12" s="7"/>
      <c r="S12" s="7"/>
      <c r="T12" s="6"/>
      <c r="U12" s="7"/>
      <c r="V12" s="7"/>
      <c r="W12" s="7"/>
      <c r="X12" s="1"/>
      <c r="Y12" s="1"/>
      <c r="Z12" s="1"/>
      <c r="AA12" s="1"/>
      <c r="AB12" s="1"/>
      <c r="AC12" s="1"/>
      <c r="AD12" s="1"/>
      <c r="AE12" s="1"/>
      <c r="AF12" s="1"/>
      <c r="AG12" s="1"/>
      <c r="AH12" s="1"/>
      <c r="AI12" s="1"/>
      <c r="AJ12" s="1"/>
    </row>
    <row r="13" spans="3:36">
      <c r="C13" s="1"/>
      <c r="D13" s="1"/>
      <c r="E13" s="1"/>
      <c r="F13" s="1"/>
      <c r="G13" s="1"/>
      <c r="H13" s="1"/>
      <c r="I13" s="297"/>
      <c r="J13" s="1"/>
      <c r="K13" s="1"/>
      <c r="L13" s="1"/>
      <c r="M13" s="298" t="s">
        <v>1153</v>
      </c>
      <c r="N13" s="299" t="s">
        <v>1154</v>
      </c>
      <c r="O13" s="300"/>
      <c r="P13" s="8"/>
      <c r="Q13" s="301" t="s">
        <v>1155</v>
      </c>
      <c r="R13" s="299" t="s">
        <v>1156</v>
      </c>
      <c r="S13" s="300"/>
      <c r="T13" s="8"/>
      <c r="U13" s="302" t="s">
        <v>1157</v>
      </c>
      <c r="V13" s="299" t="s">
        <v>1158</v>
      </c>
      <c r="W13" s="303"/>
      <c r="X13" s="8"/>
      <c r="Y13" s="304" t="s">
        <v>1159</v>
      </c>
      <c r="Z13" s="299" t="s">
        <v>1160</v>
      </c>
      <c r="AA13" s="8"/>
      <c r="AB13" s="1"/>
      <c r="AC13" s="1"/>
      <c r="AD13" s="1"/>
      <c r="AE13" s="1"/>
      <c r="AF13" s="1"/>
      <c r="AG13" s="1"/>
      <c r="AH13" s="1"/>
      <c r="AI13" s="1"/>
      <c r="AJ13" s="1"/>
    </row>
    <row r="14" spans="3:36">
      <c r="C14" s="1"/>
      <c r="D14" s="1"/>
      <c r="E14" s="1"/>
      <c r="F14" s="1"/>
      <c r="G14" s="1"/>
      <c r="H14" s="1"/>
      <c r="I14" s="305"/>
      <c r="J14" s="6"/>
      <c r="K14" s="5"/>
      <c r="L14" s="306"/>
      <c r="M14" s="305"/>
      <c r="N14" s="6"/>
      <c r="O14" s="305"/>
      <c r="P14" s="305"/>
      <c r="Q14" s="6"/>
      <c r="R14" s="305"/>
      <c r="S14" s="305"/>
      <c r="T14" s="6"/>
      <c r="U14" s="305"/>
      <c r="V14" s="305"/>
      <c r="W14" s="305"/>
      <c r="X14" s="1"/>
      <c r="Y14" s="1"/>
      <c r="Z14" s="1"/>
      <c r="AA14" s="1"/>
      <c r="AB14" s="1"/>
      <c r="AC14" s="1"/>
      <c r="AD14" s="1"/>
      <c r="AE14" s="1"/>
      <c r="AF14" s="1"/>
      <c r="AG14" s="1"/>
      <c r="AH14" s="1"/>
      <c r="AI14" s="1"/>
      <c r="AJ14" s="1"/>
    </row>
    <row r="15" spans="3:36">
      <c r="C15" s="769" t="s">
        <v>1161</v>
      </c>
      <c r="D15" s="769"/>
      <c r="E15" s="769"/>
      <c r="F15" s="769"/>
      <c r="G15" s="769"/>
      <c r="H15" s="769"/>
      <c r="I15" s="769"/>
      <c r="J15" s="769"/>
      <c r="K15" s="769"/>
      <c r="L15" s="769"/>
      <c r="M15" s="769"/>
      <c r="N15" s="769"/>
      <c r="O15" s="769"/>
      <c r="P15" s="769"/>
      <c r="Q15" s="769"/>
      <c r="R15" s="769"/>
      <c r="S15" s="769"/>
      <c r="T15" s="769"/>
      <c r="U15" s="769"/>
      <c r="V15" s="769"/>
      <c r="W15" s="769"/>
      <c r="X15" s="769"/>
      <c r="Y15" s="769"/>
      <c r="Z15" s="769"/>
      <c r="AA15" s="769"/>
      <c r="AB15" s="769"/>
      <c r="AC15" s="769"/>
      <c r="AD15" s="769"/>
      <c r="AE15" s="769"/>
      <c r="AF15" s="769"/>
      <c r="AG15" s="769"/>
      <c r="AH15" s="769"/>
      <c r="AI15" s="769"/>
      <c r="AJ15" s="769"/>
    </row>
    <row r="16" spans="3:36">
      <c r="C16" s="1"/>
      <c r="D16" s="1"/>
      <c r="E16" s="1"/>
      <c r="F16" s="1"/>
      <c r="G16" s="1"/>
      <c r="H16" s="1"/>
      <c r="I16" s="1"/>
      <c r="J16" s="1"/>
      <c r="K16" s="9"/>
      <c r="L16" s="9"/>
      <c r="M16" s="1"/>
      <c r="N16" s="1"/>
      <c r="O16" s="1"/>
      <c r="P16" s="1"/>
      <c r="Q16" s="1"/>
      <c r="R16" s="1"/>
      <c r="S16" s="1"/>
      <c r="T16" s="1"/>
      <c r="U16" s="1"/>
      <c r="V16" s="1"/>
      <c r="W16" s="1"/>
      <c r="X16" s="1"/>
      <c r="Y16" s="1"/>
      <c r="Z16" s="1"/>
      <c r="AA16" s="1"/>
      <c r="AB16" s="1"/>
      <c r="AC16" s="1"/>
      <c r="AD16" s="1"/>
      <c r="AE16" s="1"/>
      <c r="AF16" s="1"/>
      <c r="AG16" s="1"/>
      <c r="AH16" s="1"/>
      <c r="AI16" s="1"/>
      <c r="AJ16" s="1"/>
    </row>
    <row r="17" spans="3:36">
      <c r="C17" s="1"/>
      <c r="D17" s="1"/>
      <c r="E17" s="1"/>
      <c r="F17" s="1"/>
      <c r="G17" s="1"/>
      <c r="H17" s="1"/>
      <c r="I17" s="305"/>
      <c r="J17" s="6"/>
      <c r="K17" s="5"/>
      <c r="L17" s="5"/>
      <c r="M17" s="6"/>
      <c r="N17" s="6"/>
      <c r="O17" s="6"/>
      <c r="P17" s="6"/>
      <c r="Q17" s="6"/>
      <c r="R17" s="6"/>
      <c r="S17" s="6"/>
      <c r="T17" s="6"/>
      <c r="U17" s="6"/>
      <c r="V17" s="6"/>
      <c r="W17" s="6"/>
      <c r="X17" s="1"/>
      <c r="Y17" s="1"/>
      <c r="Z17" s="1"/>
      <c r="AA17" s="1"/>
      <c r="AB17" s="1"/>
      <c r="AC17" s="1"/>
      <c r="AD17" s="1"/>
      <c r="AE17" s="1"/>
      <c r="AF17" s="1"/>
      <c r="AG17" s="1"/>
      <c r="AH17" s="1"/>
      <c r="AI17" s="1"/>
      <c r="AJ17" s="1"/>
    </row>
    <row r="18" spans="3:36" ht="32.25" customHeight="1">
      <c r="C18" s="768" t="s">
        <v>1162</v>
      </c>
      <c r="D18" s="768"/>
      <c r="E18" s="768"/>
      <c r="F18" s="768"/>
      <c r="G18" s="768"/>
      <c r="H18" s="768"/>
      <c r="I18" s="768"/>
      <c r="J18" s="768"/>
      <c r="K18" s="768"/>
      <c r="L18" s="768"/>
      <c r="M18" s="768"/>
      <c r="N18" s="768"/>
      <c r="O18" s="768"/>
      <c r="P18" s="768"/>
      <c r="Q18" s="768"/>
      <c r="R18" s="768"/>
      <c r="S18" s="768"/>
      <c r="T18" s="768"/>
      <c r="U18" s="768"/>
      <c r="V18" s="768"/>
      <c r="W18" s="768"/>
      <c r="X18" s="768"/>
      <c r="Y18" s="768"/>
      <c r="Z18" s="768"/>
      <c r="AA18" s="768"/>
      <c r="AB18" s="768"/>
      <c r="AC18" s="768"/>
      <c r="AD18" s="768"/>
      <c r="AE18" s="768"/>
      <c r="AF18" s="768"/>
      <c r="AG18" s="768"/>
      <c r="AH18" s="768"/>
      <c r="AI18" s="768"/>
      <c r="AJ18" s="768"/>
    </row>
    <row r="19" spans="3:36">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row>
    <row r="20" spans="3:36">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row>
  </sheetData>
  <mergeCells count="40">
    <mergeCell ref="C15:AJ15"/>
    <mergeCell ref="C18:AJ18"/>
    <mergeCell ref="G9:L9"/>
    <mergeCell ref="M9:P9"/>
    <mergeCell ref="Q9:T9"/>
    <mergeCell ref="U9:X9"/>
    <mergeCell ref="Y9:AB9"/>
    <mergeCell ref="AC9:AF9"/>
    <mergeCell ref="E4:E9"/>
    <mergeCell ref="AC8:AF8"/>
    <mergeCell ref="Y6:AB6"/>
    <mergeCell ref="AC6:AF6"/>
    <mergeCell ref="G7:L7"/>
    <mergeCell ref="Y7:AB7"/>
    <mergeCell ref="AC7:AF7"/>
    <mergeCell ref="U8:X8"/>
    <mergeCell ref="Y8:AB8"/>
    <mergeCell ref="G11:AF11"/>
    <mergeCell ref="G6:L6"/>
    <mergeCell ref="M6:P6"/>
    <mergeCell ref="Q6:T6"/>
    <mergeCell ref="U6:X6"/>
    <mergeCell ref="G8:L8"/>
    <mergeCell ref="M8:P8"/>
    <mergeCell ref="Q8:T8"/>
    <mergeCell ref="M7:P7"/>
    <mergeCell ref="Q7:T7"/>
    <mergeCell ref="U7:X7"/>
    <mergeCell ref="AC4:AF4"/>
    <mergeCell ref="G5:L5"/>
    <mergeCell ref="M5:P5"/>
    <mergeCell ref="Q5:T5"/>
    <mergeCell ref="U5:X5"/>
    <mergeCell ref="Y5:AB5"/>
    <mergeCell ref="AC5:AF5"/>
    <mergeCell ref="G4:L4"/>
    <mergeCell ref="M4:P4"/>
    <mergeCell ref="Q4:T4"/>
    <mergeCell ref="U4:X4"/>
    <mergeCell ref="Y4:AB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W254"/>
  <sheetViews>
    <sheetView showGridLines="0" tabSelected="1" zoomScale="70" zoomScaleNormal="70" zoomScaleSheetLayoutView="50" workbookViewId="0">
      <selection activeCell="C7" sqref="C7:C8"/>
    </sheetView>
  </sheetViews>
  <sheetFormatPr baseColWidth="10" defaultColWidth="11.42578125" defaultRowHeight="15"/>
  <cols>
    <col min="1" max="1" width="4.85546875" style="16" customWidth="1"/>
    <col min="2" max="2" width="23.7109375" style="46" customWidth="1"/>
    <col min="3" max="3" width="38.28515625" style="15" customWidth="1"/>
    <col min="4" max="4" width="32.140625" style="16" customWidth="1"/>
    <col min="5" max="5" width="48.42578125" style="17" customWidth="1"/>
    <col min="6" max="6" width="23" style="17" customWidth="1"/>
    <col min="7" max="7" width="27.7109375" style="15" customWidth="1"/>
    <col min="8" max="8" width="16.140625" style="15" customWidth="1"/>
    <col min="9" max="9" width="17" style="15" customWidth="1"/>
    <col min="10" max="10" width="15.42578125" style="15" customWidth="1"/>
    <col min="11" max="11" width="17.28515625" style="15" customWidth="1"/>
    <col min="12" max="12" width="14.42578125" style="15" customWidth="1"/>
    <col min="13" max="13" width="16.85546875" style="15" customWidth="1"/>
    <col min="14" max="14" width="15" style="15" customWidth="1"/>
    <col min="15" max="15" width="24.85546875" style="15" customWidth="1"/>
    <col min="16" max="16" width="13.7109375" style="15" customWidth="1"/>
    <col min="17" max="17" width="15.140625" style="15" customWidth="1"/>
    <col min="18" max="18" width="19.42578125" style="15" customWidth="1"/>
    <col min="19" max="19" width="17.85546875" style="15" customWidth="1"/>
    <col min="20" max="20" width="13" style="15" customWidth="1"/>
    <col min="21" max="21" width="13.28515625" style="15" customWidth="1"/>
    <col min="22" max="22" width="16" style="15" customWidth="1"/>
    <col min="23" max="23" width="14.42578125" style="15" customWidth="1"/>
    <col min="24" max="24" width="13" style="15" customWidth="1"/>
    <col min="25" max="25" width="13.7109375" style="15" customWidth="1"/>
    <col min="26" max="26" width="13.28515625" style="15" customWidth="1"/>
    <col min="27" max="27" width="16" style="15" customWidth="1"/>
    <col min="28" max="28" width="12" style="18" customWidth="1"/>
    <col min="29" max="29" width="1.7109375" style="18" hidden="1" customWidth="1"/>
    <col min="30" max="30" width="12.42578125" style="18" customWidth="1"/>
    <col min="31" max="31" width="0.28515625" style="18" customWidth="1"/>
    <col min="32" max="32" width="10" style="18" customWidth="1"/>
    <col min="33" max="33" width="97.28515625" style="15" customWidth="1"/>
    <col min="34" max="34" width="28.7109375" style="15" customWidth="1"/>
    <col min="35" max="35" width="16.42578125" style="15" customWidth="1"/>
    <col min="36" max="38" width="21" style="15" customWidth="1"/>
    <col min="39" max="39" width="20.85546875" style="15" customWidth="1"/>
    <col min="40" max="40" width="21" style="15" customWidth="1"/>
    <col min="41" max="41" width="20.28515625" style="15" customWidth="1"/>
    <col min="42" max="42" width="31.42578125" style="15" customWidth="1"/>
    <col min="43" max="43" width="20.28515625" style="15" customWidth="1"/>
    <col min="44" max="44" width="39.140625" style="15" customWidth="1"/>
    <col min="45" max="45" width="17.28515625" style="15" customWidth="1"/>
    <col min="46" max="46" width="27.85546875" style="15" customWidth="1"/>
    <col min="47" max="47" width="12.85546875" style="15" customWidth="1"/>
    <col min="48" max="48" width="23.85546875" style="15" customWidth="1"/>
    <col min="49" max="49" width="15.140625" style="15" customWidth="1"/>
    <col min="50" max="50" width="15.85546875" style="15" customWidth="1"/>
    <col min="51" max="51" width="18.42578125" style="15" customWidth="1"/>
    <col min="52" max="53" width="20.42578125" style="15" customWidth="1"/>
    <col min="54" max="56" width="15.42578125" style="15" customWidth="1"/>
    <col min="57" max="57" width="18.85546875" style="15" customWidth="1"/>
    <col min="58" max="58" width="15.42578125" style="15" hidden="1" customWidth="1"/>
    <col min="59" max="59" width="6.7109375" style="15" hidden="1" customWidth="1"/>
    <col min="60" max="60" width="22.28515625" style="18" customWidth="1"/>
    <col min="61" max="61" width="15.85546875" style="18" customWidth="1"/>
    <col min="62" max="62" width="19.42578125" style="15" customWidth="1"/>
    <col min="63" max="63" width="17.140625" style="15" customWidth="1"/>
    <col min="64" max="64" width="36.85546875" style="31" customWidth="1"/>
    <col min="65" max="65" width="18.85546875" style="31" customWidth="1"/>
    <col min="66" max="66" width="16.28515625" style="31" customWidth="1"/>
    <col min="67" max="67" width="15.7109375" style="31" customWidth="1"/>
    <col min="68" max="68" width="18.140625" style="31" customWidth="1"/>
    <col min="69" max="69" width="21.140625" style="31" customWidth="1"/>
    <col min="70" max="70" width="157.7109375" customWidth="1"/>
    <col min="71" max="71" width="255.42578125" customWidth="1"/>
    <col min="72" max="72" width="167.28515625" customWidth="1"/>
    <col min="73" max="73" width="108.28515625" customWidth="1"/>
    <col min="74" max="74" width="106" customWidth="1"/>
    <col min="75" max="75" width="32.42578125" customWidth="1"/>
  </cols>
  <sheetData>
    <row r="1" spans="1:74" ht="30" customHeight="1" thickTop="1">
      <c r="A1" s="656" t="s">
        <v>0</v>
      </c>
      <c r="B1" s="657"/>
      <c r="C1" s="657"/>
      <c r="D1" s="657"/>
      <c r="E1" s="668" t="s">
        <v>332</v>
      </c>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69"/>
      <c r="AY1" s="669"/>
      <c r="AZ1" s="669"/>
      <c r="BA1" s="669"/>
      <c r="BB1" s="669"/>
      <c r="BC1" s="669"/>
      <c r="BD1" s="669"/>
      <c r="BE1" s="669"/>
      <c r="BF1" s="669"/>
      <c r="BG1" s="669"/>
      <c r="BH1" s="669"/>
      <c r="BI1" s="669"/>
      <c r="BJ1" s="669"/>
      <c r="BK1" s="669"/>
      <c r="BL1" s="669"/>
      <c r="BM1" s="669"/>
      <c r="BN1" s="669"/>
      <c r="BO1" s="669"/>
      <c r="BP1" s="669"/>
      <c r="BQ1" s="669"/>
      <c r="BR1" s="669"/>
      <c r="BS1" s="669"/>
      <c r="BT1" s="669"/>
      <c r="BU1" s="669"/>
      <c r="BV1" s="669"/>
    </row>
    <row r="2" spans="1:74" ht="33.75" customHeight="1">
      <c r="A2" s="658"/>
      <c r="B2" s="659"/>
      <c r="C2" s="659"/>
      <c r="D2" s="659"/>
      <c r="E2" s="670"/>
      <c r="F2" s="671"/>
      <c r="G2" s="671"/>
      <c r="H2" s="671"/>
      <c r="I2" s="671"/>
      <c r="J2" s="671"/>
      <c r="K2" s="671"/>
      <c r="L2" s="671"/>
      <c r="M2" s="671"/>
      <c r="N2" s="671"/>
      <c r="O2" s="671"/>
      <c r="P2" s="671"/>
      <c r="Q2" s="671"/>
      <c r="R2" s="671"/>
      <c r="S2" s="671"/>
      <c r="T2" s="671"/>
      <c r="U2" s="671"/>
      <c r="V2" s="671"/>
      <c r="W2" s="671"/>
      <c r="X2" s="671"/>
      <c r="Y2" s="671"/>
      <c r="Z2" s="671"/>
      <c r="AA2" s="671"/>
      <c r="AB2" s="671"/>
      <c r="AC2" s="671"/>
      <c r="AD2" s="671"/>
      <c r="AE2" s="671"/>
      <c r="AF2" s="671"/>
      <c r="AG2" s="671"/>
      <c r="AH2" s="671"/>
      <c r="AI2" s="671"/>
      <c r="AJ2" s="671"/>
      <c r="AK2" s="671"/>
      <c r="AL2" s="671"/>
      <c r="AM2" s="671"/>
      <c r="AN2" s="671"/>
      <c r="AO2" s="671"/>
      <c r="AP2" s="671"/>
      <c r="AQ2" s="671"/>
      <c r="AR2" s="671"/>
      <c r="AS2" s="671"/>
      <c r="AT2" s="671"/>
      <c r="AU2" s="671"/>
      <c r="AV2" s="671"/>
      <c r="AW2" s="671"/>
      <c r="AX2" s="671"/>
      <c r="AY2" s="671"/>
      <c r="AZ2" s="671"/>
      <c r="BA2" s="671"/>
      <c r="BB2" s="671"/>
      <c r="BC2" s="671"/>
      <c r="BD2" s="671"/>
      <c r="BE2" s="671"/>
      <c r="BF2" s="671"/>
      <c r="BG2" s="671"/>
      <c r="BH2" s="671"/>
      <c r="BI2" s="671"/>
      <c r="BJ2" s="671"/>
      <c r="BK2" s="671"/>
      <c r="BL2" s="671"/>
      <c r="BM2" s="671"/>
      <c r="BN2" s="671"/>
      <c r="BO2" s="671"/>
      <c r="BP2" s="671"/>
      <c r="BQ2" s="671"/>
      <c r="BR2" s="671"/>
      <c r="BS2" s="671"/>
      <c r="BT2" s="671"/>
      <c r="BU2" s="671"/>
      <c r="BV2" s="671"/>
    </row>
    <row r="3" spans="1:74" ht="40.5" customHeight="1" thickBot="1">
      <c r="A3" s="660"/>
      <c r="B3" s="661"/>
      <c r="C3" s="661"/>
      <c r="D3" s="661"/>
      <c r="E3" s="672"/>
      <c r="F3" s="673"/>
      <c r="G3" s="673"/>
      <c r="H3" s="673"/>
      <c r="I3" s="673"/>
      <c r="J3" s="673"/>
      <c r="K3" s="673"/>
      <c r="L3" s="673"/>
      <c r="M3" s="673"/>
      <c r="N3" s="673"/>
      <c r="O3" s="673"/>
      <c r="P3" s="673"/>
      <c r="Q3" s="673"/>
      <c r="R3" s="673"/>
      <c r="S3" s="673"/>
      <c r="T3" s="673"/>
      <c r="U3" s="673"/>
      <c r="V3" s="673"/>
      <c r="W3" s="673"/>
      <c r="X3" s="673"/>
      <c r="Y3" s="673"/>
      <c r="Z3" s="673"/>
      <c r="AA3" s="673"/>
      <c r="AB3" s="673"/>
      <c r="AC3" s="673"/>
      <c r="AD3" s="673"/>
      <c r="AE3" s="673"/>
      <c r="AF3" s="673"/>
      <c r="AG3" s="673"/>
      <c r="AH3" s="673"/>
      <c r="AI3" s="673"/>
      <c r="AJ3" s="673"/>
      <c r="AK3" s="673"/>
      <c r="AL3" s="673"/>
      <c r="AM3" s="673"/>
      <c r="AN3" s="673"/>
      <c r="AO3" s="673"/>
      <c r="AP3" s="673"/>
      <c r="AQ3" s="673"/>
      <c r="AR3" s="673"/>
      <c r="AS3" s="673"/>
      <c r="AT3" s="673"/>
      <c r="AU3" s="673"/>
      <c r="AV3" s="673"/>
      <c r="AW3" s="673"/>
      <c r="AX3" s="673"/>
      <c r="AY3" s="673"/>
      <c r="AZ3" s="673"/>
      <c r="BA3" s="673"/>
      <c r="BB3" s="673"/>
      <c r="BC3" s="673"/>
      <c r="BD3" s="673"/>
      <c r="BE3" s="673"/>
      <c r="BF3" s="673"/>
      <c r="BG3" s="673"/>
      <c r="BH3" s="673"/>
      <c r="BI3" s="673"/>
      <c r="BJ3" s="673"/>
      <c r="BK3" s="673"/>
      <c r="BL3" s="673"/>
      <c r="BM3" s="673"/>
      <c r="BN3" s="673"/>
      <c r="BO3" s="673"/>
      <c r="BP3" s="673"/>
      <c r="BQ3" s="673"/>
      <c r="BR3" s="673"/>
      <c r="BS3" s="673"/>
      <c r="BT3" s="673"/>
      <c r="BU3" s="673"/>
      <c r="BV3" s="673"/>
    </row>
    <row r="4" spans="1:74" ht="24" customHeight="1">
      <c r="A4" s="549" t="s">
        <v>2</v>
      </c>
      <c r="B4" s="550"/>
      <c r="C4" s="550"/>
      <c r="D4" s="550"/>
      <c r="E4" s="550"/>
      <c r="F4" s="550"/>
      <c r="G4" s="550"/>
      <c r="H4" s="550" t="s">
        <v>333</v>
      </c>
      <c r="I4" s="550"/>
      <c r="J4" s="550"/>
      <c r="K4" s="550"/>
      <c r="L4" s="550"/>
      <c r="M4" s="550"/>
      <c r="N4" s="550"/>
      <c r="O4" s="550"/>
      <c r="P4" s="550"/>
      <c r="Q4" s="550"/>
      <c r="R4" s="550"/>
      <c r="S4" s="550"/>
      <c r="T4" s="550"/>
      <c r="U4" s="550"/>
      <c r="V4" s="550"/>
      <c r="W4" s="550"/>
      <c r="X4" s="550"/>
      <c r="Y4" s="550"/>
      <c r="Z4" s="550"/>
      <c r="AA4" s="550"/>
      <c r="AB4" s="550"/>
      <c r="AC4" s="550"/>
      <c r="AD4" s="550"/>
      <c r="AE4" s="550"/>
      <c r="AF4" s="550"/>
      <c r="AG4" s="550"/>
      <c r="AH4" s="550"/>
      <c r="AI4" s="550"/>
      <c r="AJ4" s="550"/>
      <c r="AK4" s="550"/>
      <c r="AL4" s="550"/>
      <c r="AM4" s="550"/>
      <c r="AN4" s="550"/>
      <c r="AO4" s="550"/>
      <c r="AP4" s="550"/>
      <c r="AQ4" s="550"/>
      <c r="AR4" s="550"/>
      <c r="AS4" s="550"/>
      <c r="AT4" s="550"/>
      <c r="AU4" s="550"/>
      <c r="AV4" s="550"/>
      <c r="AW4" s="550"/>
      <c r="AX4" s="550"/>
      <c r="AY4" s="550"/>
      <c r="AZ4" s="550"/>
      <c r="BA4" s="550"/>
      <c r="BB4" s="550"/>
      <c r="BC4" s="550"/>
      <c r="BD4" s="550"/>
      <c r="BE4" s="550"/>
      <c r="BF4" s="550"/>
      <c r="BG4" s="550"/>
      <c r="BH4" s="550"/>
      <c r="BI4" s="550"/>
      <c r="BJ4" s="550"/>
      <c r="BK4" s="678" t="s">
        <v>5</v>
      </c>
      <c r="BL4" s="550" t="s">
        <v>6</v>
      </c>
      <c r="BM4" s="550"/>
      <c r="BN4" s="550"/>
      <c r="BO4" s="550"/>
      <c r="BP4" s="550"/>
      <c r="BQ4" s="550"/>
      <c r="BR4" s="674" t="s">
        <v>7</v>
      </c>
      <c r="BS4" s="550"/>
      <c r="BT4" s="550"/>
      <c r="BU4" s="674" t="s">
        <v>8</v>
      </c>
      <c r="BV4" s="550"/>
    </row>
    <row r="5" spans="1:74" ht="33" customHeight="1" thickBot="1">
      <c r="A5" s="677"/>
      <c r="B5" s="676"/>
      <c r="C5" s="676"/>
      <c r="D5" s="676"/>
      <c r="E5" s="676"/>
      <c r="F5" s="676"/>
      <c r="G5" s="676"/>
      <c r="H5" s="676" t="s">
        <v>334</v>
      </c>
      <c r="I5" s="676"/>
      <c r="J5" s="676"/>
      <c r="K5" s="676"/>
      <c r="L5" s="676"/>
      <c r="M5" s="676"/>
      <c r="N5" s="676"/>
      <c r="O5" s="676"/>
      <c r="P5" s="676"/>
      <c r="Q5" s="676"/>
      <c r="R5" s="676"/>
      <c r="S5" s="676"/>
      <c r="T5" s="676"/>
      <c r="U5" s="676"/>
      <c r="V5" s="676"/>
      <c r="W5" s="676"/>
      <c r="X5" s="676"/>
      <c r="Y5" s="676"/>
      <c r="Z5" s="676"/>
      <c r="AA5" s="676"/>
      <c r="AB5" s="679" t="s">
        <v>9</v>
      </c>
      <c r="AC5" s="679"/>
      <c r="AD5" s="679"/>
      <c r="AE5" s="679"/>
      <c r="AF5" s="679"/>
      <c r="AG5" s="662" t="s">
        <v>10</v>
      </c>
      <c r="AH5" s="663"/>
      <c r="AI5" s="664"/>
      <c r="AJ5" s="662" t="s">
        <v>11</v>
      </c>
      <c r="AK5" s="663"/>
      <c r="AL5" s="663"/>
      <c r="AM5" s="663"/>
      <c r="AN5" s="663"/>
      <c r="AO5" s="663"/>
      <c r="AP5" s="663"/>
      <c r="AQ5" s="663"/>
      <c r="AR5" s="663"/>
      <c r="AS5" s="663"/>
      <c r="AT5" s="663"/>
      <c r="AU5" s="663"/>
      <c r="AV5" s="663"/>
      <c r="AW5" s="663"/>
      <c r="AX5" s="663"/>
      <c r="AY5" s="664"/>
      <c r="AZ5" s="665" t="s">
        <v>12</v>
      </c>
      <c r="BA5" s="666"/>
      <c r="BB5" s="665" t="s">
        <v>13</v>
      </c>
      <c r="BC5" s="667"/>
      <c r="BD5" s="665" t="s">
        <v>14</v>
      </c>
      <c r="BE5" s="667"/>
      <c r="BF5" s="94"/>
      <c r="BG5" s="94"/>
      <c r="BH5" s="679" t="s">
        <v>15</v>
      </c>
      <c r="BI5" s="679"/>
      <c r="BJ5" s="679"/>
      <c r="BK5" s="665"/>
      <c r="BL5" s="676"/>
      <c r="BM5" s="676"/>
      <c r="BN5" s="676"/>
      <c r="BO5" s="676"/>
      <c r="BP5" s="676"/>
      <c r="BQ5" s="676"/>
      <c r="BR5" s="676"/>
      <c r="BS5" s="676"/>
      <c r="BT5" s="676"/>
      <c r="BU5" s="676"/>
      <c r="BV5" s="676"/>
    </row>
    <row r="6" spans="1:74" ht="99" customHeight="1" thickBot="1">
      <c r="A6" s="127" t="s">
        <v>16</v>
      </c>
      <c r="B6" s="126" t="s">
        <v>17</v>
      </c>
      <c r="C6" s="126" t="s">
        <v>18</v>
      </c>
      <c r="D6" s="126" t="s">
        <v>19</v>
      </c>
      <c r="E6" s="126" t="s">
        <v>22</v>
      </c>
      <c r="F6" s="126" t="s">
        <v>23</v>
      </c>
      <c r="G6" s="126" t="s">
        <v>24</v>
      </c>
      <c r="H6" s="126" t="s">
        <v>335</v>
      </c>
      <c r="I6" s="126" t="s">
        <v>336</v>
      </c>
      <c r="J6" s="126" t="s">
        <v>337</v>
      </c>
      <c r="K6" s="126" t="s">
        <v>338</v>
      </c>
      <c r="L6" s="126" t="s">
        <v>339</v>
      </c>
      <c r="M6" s="126" t="s">
        <v>340</v>
      </c>
      <c r="N6" s="126" t="s">
        <v>341</v>
      </c>
      <c r="O6" s="126" t="s">
        <v>342</v>
      </c>
      <c r="P6" s="126" t="s">
        <v>343</v>
      </c>
      <c r="Q6" s="126" t="s">
        <v>344</v>
      </c>
      <c r="R6" s="126" t="s">
        <v>345</v>
      </c>
      <c r="S6" s="126" t="s">
        <v>346</v>
      </c>
      <c r="T6" s="126" t="s">
        <v>347</v>
      </c>
      <c r="U6" s="126" t="s">
        <v>348</v>
      </c>
      <c r="V6" s="126" t="s">
        <v>349</v>
      </c>
      <c r="W6" s="126" t="s">
        <v>350</v>
      </c>
      <c r="X6" s="126" t="s">
        <v>351</v>
      </c>
      <c r="Y6" s="126" t="s">
        <v>352</v>
      </c>
      <c r="Z6" s="126" t="s">
        <v>353</v>
      </c>
      <c r="AA6" s="126" t="s">
        <v>354</v>
      </c>
      <c r="AB6" s="128" t="s">
        <v>25</v>
      </c>
      <c r="AC6" s="128"/>
      <c r="AD6" s="128" t="s">
        <v>26</v>
      </c>
      <c r="AE6" s="128"/>
      <c r="AF6" s="128" t="s">
        <v>27</v>
      </c>
      <c r="AG6" s="126" t="s">
        <v>28</v>
      </c>
      <c r="AH6" s="126" t="s">
        <v>29</v>
      </c>
      <c r="AI6" s="126" t="s">
        <v>30</v>
      </c>
      <c r="AJ6" s="126" t="s">
        <v>31</v>
      </c>
      <c r="AK6" s="296"/>
      <c r="AL6" s="126" t="s">
        <v>32</v>
      </c>
      <c r="AM6" s="126"/>
      <c r="AN6" s="126" t="s">
        <v>33</v>
      </c>
      <c r="AO6" s="126"/>
      <c r="AP6" s="126" t="s">
        <v>34</v>
      </c>
      <c r="AQ6" s="296"/>
      <c r="AR6" s="126" t="s">
        <v>35</v>
      </c>
      <c r="AS6" s="126"/>
      <c r="AT6" s="126" t="s">
        <v>36</v>
      </c>
      <c r="AU6" s="126"/>
      <c r="AV6" s="126" t="s">
        <v>37</v>
      </c>
      <c r="AW6" s="126"/>
      <c r="AX6" s="126" t="s">
        <v>38</v>
      </c>
      <c r="AY6" s="126" t="s">
        <v>39</v>
      </c>
      <c r="AZ6" s="126" t="s">
        <v>40</v>
      </c>
      <c r="BA6" s="126" t="s">
        <v>41</v>
      </c>
      <c r="BB6" s="126" t="s">
        <v>42</v>
      </c>
      <c r="BC6" s="126" t="s">
        <v>43</v>
      </c>
      <c r="BD6" s="126" t="s">
        <v>44</v>
      </c>
      <c r="BE6" s="126" t="s">
        <v>45</v>
      </c>
      <c r="BF6" s="126" t="s">
        <v>46</v>
      </c>
      <c r="BG6" s="126"/>
      <c r="BH6" s="126" t="s">
        <v>25</v>
      </c>
      <c r="BI6" s="126" t="s">
        <v>26</v>
      </c>
      <c r="BJ6" s="126" t="s">
        <v>27</v>
      </c>
      <c r="BK6" s="129" t="s">
        <v>48</v>
      </c>
      <c r="BL6" s="126" t="s">
        <v>49</v>
      </c>
      <c r="BM6" s="126" t="s">
        <v>50</v>
      </c>
      <c r="BN6" s="126" t="s">
        <v>51</v>
      </c>
      <c r="BO6" s="126" t="s">
        <v>52</v>
      </c>
      <c r="BP6" s="126" t="s">
        <v>53</v>
      </c>
      <c r="BQ6" s="126" t="s">
        <v>54</v>
      </c>
      <c r="BR6" s="126" t="s">
        <v>55</v>
      </c>
      <c r="BS6" s="126" t="s">
        <v>56</v>
      </c>
      <c r="BT6" s="126" t="s">
        <v>57</v>
      </c>
      <c r="BU6" s="126" t="s">
        <v>58</v>
      </c>
      <c r="BV6" s="126" t="s">
        <v>59</v>
      </c>
    </row>
    <row r="7" spans="1:74" ht="295.5" customHeight="1">
      <c r="A7" s="680">
        <v>1</v>
      </c>
      <c r="B7" s="490" t="s">
        <v>61</v>
      </c>
      <c r="C7" s="488" t="s">
        <v>355</v>
      </c>
      <c r="D7" s="490" t="s">
        <v>356</v>
      </c>
      <c r="E7" s="183" t="s">
        <v>357</v>
      </c>
      <c r="F7" s="165" t="s">
        <v>67</v>
      </c>
      <c r="G7" s="130" t="s">
        <v>358</v>
      </c>
      <c r="H7" s="490" t="s">
        <v>73</v>
      </c>
      <c r="I7" s="490" t="s">
        <v>73</v>
      </c>
      <c r="J7" s="490" t="s">
        <v>73</v>
      </c>
      <c r="K7" s="490" t="s">
        <v>359</v>
      </c>
      <c r="L7" s="490" t="s">
        <v>73</v>
      </c>
      <c r="M7" s="490" t="s">
        <v>359</v>
      </c>
      <c r="N7" s="490" t="s">
        <v>73</v>
      </c>
      <c r="O7" s="490" t="s">
        <v>359</v>
      </c>
      <c r="P7" s="490" t="s">
        <v>73</v>
      </c>
      <c r="Q7" s="490" t="s">
        <v>73</v>
      </c>
      <c r="R7" s="490" t="s">
        <v>73</v>
      </c>
      <c r="S7" s="490" t="s">
        <v>73</v>
      </c>
      <c r="T7" s="490" t="s">
        <v>73</v>
      </c>
      <c r="U7" s="490" t="s">
        <v>73</v>
      </c>
      <c r="V7" s="490" t="s">
        <v>73</v>
      </c>
      <c r="W7" s="490" t="s">
        <v>359</v>
      </c>
      <c r="X7" s="490" t="s">
        <v>73</v>
      </c>
      <c r="Y7" s="490" t="s">
        <v>73</v>
      </c>
      <c r="Z7" s="490" t="s">
        <v>359</v>
      </c>
      <c r="AA7" s="488">
        <f>COUNTIF(H7:Z7, "SI")</f>
        <v>14</v>
      </c>
      <c r="AB7" s="490" t="s">
        <v>271</v>
      </c>
      <c r="AC7" s="488">
        <f>+VLOOKUP(AB7,Listados!$K$8:$L$12,2,0)</f>
        <v>1</v>
      </c>
      <c r="AD7" s="488" t="str">
        <f>++IF(OR(AA7=0),"",IF(OR(AA7=1,AA7&lt;=5),"Moderado",IF(OR(AA7=6,AA7&lt;=11),"Mayor",IF(OR(AA7&gt;=12),"Catastrófico",""))))</f>
        <v>Catastrófico</v>
      </c>
      <c r="AE7" s="488">
        <f>+VLOOKUP(AD7,Listados!$K$13:$L$17,2,0)</f>
        <v>5</v>
      </c>
      <c r="AF7" s="488" t="str">
        <f>IF(AND(AB7&lt;&gt;"",AD7&lt;&gt;""),VLOOKUP(AB7&amp;AD7,[3]Listados!$M$3:$N$27,2,FALSE),"")</f>
        <v>Extremo</v>
      </c>
      <c r="AG7" s="197" t="s">
        <v>360</v>
      </c>
      <c r="AH7" s="131" t="s">
        <v>357</v>
      </c>
      <c r="AI7" s="104" t="s">
        <v>72</v>
      </c>
      <c r="AJ7" s="104" t="s">
        <v>73</v>
      </c>
      <c r="AK7" s="103">
        <f>+IF(AJ7="si",15,"0")</f>
        <v>15</v>
      </c>
      <c r="AL7" s="104" t="s">
        <v>73</v>
      </c>
      <c r="AM7" s="103">
        <f>+IF(AL7="si",15,"0")</f>
        <v>15</v>
      </c>
      <c r="AN7" s="104" t="s">
        <v>73</v>
      </c>
      <c r="AO7" s="103">
        <f>+IF(AN7="si",15,"0")</f>
        <v>15</v>
      </c>
      <c r="AP7" s="104" t="s">
        <v>72</v>
      </c>
      <c r="AQ7" s="103">
        <f>+IF(AP7="Preventivo",15,IF(AP7="Detectivo",10,"0"))</f>
        <v>15</v>
      </c>
      <c r="AR7" s="104" t="s">
        <v>73</v>
      </c>
      <c r="AS7" s="103">
        <f>+IF(AR7="si",15,"0")</f>
        <v>15</v>
      </c>
      <c r="AT7" s="104" t="s">
        <v>73</v>
      </c>
      <c r="AU7" s="103">
        <f>+IF(AT7="si",15,"0")</f>
        <v>15</v>
      </c>
      <c r="AV7" s="104" t="s">
        <v>74</v>
      </c>
      <c r="AW7" s="103">
        <f>+IF(AV7="Completa",10,IF(AV7="Incompleta",5,"0"))</f>
        <v>10</v>
      </c>
      <c r="AX7" s="106">
        <f>IF((SUM(AK7,AM7,AO7,AQ7,AS7,AU7,AW7)=0),"",(SUM(AK7,AM7,AO7,AQ7,AS7,AU7,AW7)))</f>
        <v>100</v>
      </c>
      <c r="AY7" s="106" t="str">
        <f>IF(AX7&lt;=85,"Débil",IF(AX7&lt;=95,"Moderado",IF(AX7=100,"Fuerte","")))</f>
        <v>Fuerte</v>
      </c>
      <c r="AZ7" s="132" t="s">
        <v>75</v>
      </c>
      <c r="BA7" s="133" t="str">
        <f>+IF(AZ7="siempre","Fuerte",IF(AZ7="Algunas veces","Moderado",IF(AZ7="No se ejecuta","Débil","")))</f>
        <v>Fuerte</v>
      </c>
      <c r="BB7" s="133" t="str">
        <f>IFERROR(VLOOKUP((CONCATENATE(AY7,BA7)),Listados!$U$3:$V$11,2,FALSE),"")</f>
        <v>Fuerte</v>
      </c>
      <c r="BC7" s="133">
        <f>IF(BB7="","",IF(BB7="Débil", 0, IF(BB7="Moderado",50,100)))</f>
        <v>100</v>
      </c>
      <c r="BD7" s="481">
        <f>AVERAGE(BC7:BC8)</f>
        <v>100</v>
      </c>
      <c r="BE7" s="481" t="str">
        <f>IF(BD7&lt;=50,"Débil",IF(BD7&lt;=99,"Moderado",IF(BD7=100,"fuerte","")))</f>
        <v>fuerte</v>
      </c>
      <c r="BF7" s="481">
        <f>+IF(AND(AI7="Preventivo",BE7="Fuerte"),2,IF(AND(AI7="Preventivo",BE7="Moderado"),1,0))</f>
        <v>2</v>
      </c>
      <c r="BG7" s="481">
        <f>+AC7-BF7</f>
        <v>-1</v>
      </c>
      <c r="BH7" s="488" t="str">
        <f>+VLOOKUP(MIN(BG7),Listados!$J$18:$K$24,2,TRUE)</f>
        <v>Rara Vez</v>
      </c>
      <c r="BI7" s="488" t="str">
        <f>AD7</f>
        <v>Catastrófico</v>
      </c>
      <c r="BJ7" s="488" t="str">
        <f>IF(AND(BH7&lt;&gt;"",BI7&lt;&gt;""),VLOOKUP(BH7&amp;BI7,Listados!$M$3:$N$27,2,FALSE),"")</f>
        <v>Extremo</v>
      </c>
      <c r="BK7" s="488" t="str">
        <f>+VLOOKUP(BJ7,Listados!$P$3:$Q$6,2,FALSE)</f>
        <v>Reducir el riesgo</v>
      </c>
      <c r="BL7" s="134" t="s">
        <v>361</v>
      </c>
      <c r="BM7" s="135" t="s">
        <v>362</v>
      </c>
      <c r="BN7" s="136">
        <v>45689</v>
      </c>
      <c r="BO7" s="137">
        <v>45991</v>
      </c>
      <c r="BP7" s="135" t="s">
        <v>363</v>
      </c>
      <c r="BQ7" s="135" t="s">
        <v>364</v>
      </c>
      <c r="BR7" s="134" t="s">
        <v>365</v>
      </c>
      <c r="BS7" s="416" t="s">
        <v>1163</v>
      </c>
      <c r="BT7" s="615" t="s">
        <v>1181</v>
      </c>
      <c r="BU7" s="616" t="s">
        <v>366</v>
      </c>
      <c r="BV7" s="617" t="s">
        <v>1167</v>
      </c>
    </row>
    <row r="8" spans="1:74" ht="204" customHeight="1" thickBot="1">
      <c r="A8" s="647"/>
      <c r="B8" s="641"/>
      <c r="C8" s="639"/>
      <c r="D8" s="641"/>
      <c r="E8" s="310" t="s">
        <v>88</v>
      </c>
      <c r="F8" s="311" t="s">
        <v>67</v>
      </c>
      <c r="G8" s="314" t="s">
        <v>1180</v>
      </c>
      <c r="H8" s="641"/>
      <c r="I8" s="641"/>
      <c r="J8" s="641"/>
      <c r="K8" s="641"/>
      <c r="L8" s="641"/>
      <c r="M8" s="641"/>
      <c r="N8" s="641"/>
      <c r="O8" s="641"/>
      <c r="P8" s="641"/>
      <c r="Q8" s="641"/>
      <c r="R8" s="641"/>
      <c r="S8" s="641"/>
      <c r="T8" s="641"/>
      <c r="U8" s="641"/>
      <c r="V8" s="641"/>
      <c r="W8" s="641"/>
      <c r="X8" s="641"/>
      <c r="Y8" s="641"/>
      <c r="Z8" s="641"/>
      <c r="AA8" s="639"/>
      <c r="AB8" s="641"/>
      <c r="AC8" s="639"/>
      <c r="AD8" s="639"/>
      <c r="AE8" s="639"/>
      <c r="AF8" s="639"/>
      <c r="AG8" s="312" t="s">
        <v>367</v>
      </c>
      <c r="AH8" s="313" t="s">
        <v>88</v>
      </c>
      <c r="AI8" s="316" t="s">
        <v>72</v>
      </c>
      <c r="AJ8" s="316" t="s">
        <v>73</v>
      </c>
      <c r="AK8" s="315">
        <f t="shared" ref="AK8:AK72" si="0">+IF(AJ8="si",15,"0")</f>
        <v>15</v>
      </c>
      <c r="AL8" s="316" t="s">
        <v>73</v>
      </c>
      <c r="AM8" s="315">
        <f t="shared" ref="AM8:AM72" si="1">+IF(AL8="si",15,"0")</f>
        <v>15</v>
      </c>
      <c r="AN8" s="316" t="s">
        <v>73</v>
      </c>
      <c r="AO8" s="315">
        <f>+IF(AN8="si",15,"0")</f>
        <v>15</v>
      </c>
      <c r="AP8" s="316" t="s">
        <v>72</v>
      </c>
      <c r="AQ8" s="315">
        <f t="shared" ref="AQ8:AQ72" si="2">+IF(AP8="Preventivo",15,IF(AP8="Detectivo",10,"0"))</f>
        <v>15</v>
      </c>
      <c r="AR8" s="316" t="s">
        <v>73</v>
      </c>
      <c r="AS8" s="315">
        <f t="shared" ref="AS8:AS72" si="3">+IF(AR8="si",15,"0")</f>
        <v>15</v>
      </c>
      <c r="AT8" s="316" t="s">
        <v>73</v>
      </c>
      <c r="AU8" s="315">
        <f t="shared" ref="AU8:AU72" si="4">+IF(AT8="si",15,"0")</f>
        <v>15</v>
      </c>
      <c r="AV8" s="316" t="s">
        <v>74</v>
      </c>
      <c r="AW8" s="315">
        <f t="shared" ref="AW8:AW72" si="5">+IF(AV8="Completa",10,IF(AV8="Incompleta",5,"0"))</f>
        <v>10</v>
      </c>
      <c r="AX8" s="318">
        <f>IF((SUM(AK8,AM8,AO8,AQ8,AS8,AU8,AW8)=0),"",(SUM(AK8,AM8,AO8,AQ8,AS8,AU8,AW8)))</f>
        <v>100</v>
      </c>
      <c r="AY8" s="318" t="str">
        <f>IF(AX8&lt;=85,"Débil",IF(AX8&lt;=95,"Moderado",IF(AX8=100,"Fuerte","")))</f>
        <v>Fuerte</v>
      </c>
      <c r="AZ8" s="325" t="s">
        <v>75</v>
      </c>
      <c r="BA8" s="317" t="str">
        <f>+IF(AZ8="siempre","Fuerte",IF(AZ8="Algunas veces","Moderado",IF(AZ8="No se ejecuta","Débil","")))</f>
        <v>Fuerte</v>
      </c>
      <c r="BB8" s="317" t="str">
        <f>IFERROR(VLOOKUP((CONCATENATE(AY8,BA8)),Listados!$U$3:$V$11,2,FALSE),"")</f>
        <v>Fuerte</v>
      </c>
      <c r="BC8" s="317">
        <f>IF(BB8="","",IF(BB8="Débil", 0, IF(BB8="Moderado",50,100)))</f>
        <v>100</v>
      </c>
      <c r="BD8" s="637"/>
      <c r="BE8" s="637"/>
      <c r="BF8" s="637"/>
      <c r="BG8" s="637"/>
      <c r="BH8" s="639"/>
      <c r="BI8" s="639"/>
      <c r="BJ8" s="639"/>
      <c r="BK8" s="639"/>
      <c r="BL8" s="320" t="s">
        <v>368</v>
      </c>
      <c r="BM8" s="357" t="s">
        <v>369</v>
      </c>
      <c r="BN8" s="350">
        <v>45689</v>
      </c>
      <c r="BO8" s="350">
        <v>45991</v>
      </c>
      <c r="BP8" s="357" t="s">
        <v>363</v>
      </c>
      <c r="BQ8" s="357" t="s">
        <v>370</v>
      </c>
      <c r="BR8" s="320" t="s">
        <v>371</v>
      </c>
      <c r="BS8" s="415" t="s">
        <v>372</v>
      </c>
      <c r="BT8" s="606"/>
      <c r="BU8" s="613"/>
      <c r="BV8" s="590"/>
    </row>
    <row r="9" spans="1:74" ht="347.1" customHeight="1">
      <c r="A9" s="646">
        <v>2</v>
      </c>
      <c r="B9" s="435" t="s">
        <v>95</v>
      </c>
      <c r="C9" s="437" t="s">
        <v>373</v>
      </c>
      <c r="D9" s="435" t="s">
        <v>374</v>
      </c>
      <c r="E9" s="307" t="s">
        <v>375</v>
      </c>
      <c r="F9" s="160" t="s">
        <v>67</v>
      </c>
      <c r="G9" s="57" t="s">
        <v>376</v>
      </c>
      <c r="H9" s="435" t="s">
        <v>73</v>
      </c>
      <c r="I9" s="435" t="s">
        <v>73</v>
      </c>
      <c r="J9" s="435" t="s">
        <v>73</v>
      </c>
      <c r="K9" s="435" t="s">
        <v>73</v>
      </c>
      <c r="L9" s="435" t="s">
        <v>73</v>
      </c>
      <c r="M9" s="435" t="s">
        <v>73</v>
      </c>
      <c r="N9" s="435" t="s">
        <v>73</v>
      </c>
      <c r="O9" s="435" t="s">
        <v>73</v>
      </c>
      <c r="P9" s="435" t="s">
        <v>359</v>
      </c>
      <c r="Q9" s="435" t="s">
        <v>73</v>
      </c>
      <c r="R9" s="435" t="s">
        <v>73</v>
      </c>
      <c r="S9" s="435" t="s">
        <v>73</v>
      </c>
      <c r="T9" s="435" t="s">
        <v>73</v>
      </c>
      <c r="U9" s="435" t="s">
        <v>73</v>
      </c>
      <c r="V9" s="435" t="s">
        <v>73</v>
      </c>
      <c r="W9" s="435" t="s">
        <v>359</v>
      </c>
      <c r="X9" s="435" t="s">
        <v>73</v>
      </c>
      <c r="Y9" s="435" t="s">
        <v>73</v>
      </c>
      <c r="Z9" s="435" t="s">
        <v>359</v>
      </c>
      <c r="AA9" s="437">
        <f>COUNTIF(H9:Z9, "SI")</f>
        <v>16</v>
      </c>
      <c r="AB9" s="435" t="s">
        <v>85</v>
      </c>
      <c r="AC9" s="437">
        <f>+VLOOKUP(AB9,Listados!$K$8:$L$12,2,0)</f>
        <v>3</v>
      </c>
      <c r="AD9" s="437" t="str">
        <f>++IF(OR(AA9=0),"",IF(OR(AA9=1,AA9&lt;=5),"Moderado",IF(OR(AA9=6,AA9&lt;=11),"Mayor",IF(OR(AA9&gt;=12),"Catastrófico",""))))</f>
        <v>Catastrófico</v>
      </c>
      <c r="AE9" s="437">
        <f>+VLOOKUP(AD9,Listados!$K$13:$L$17,2,0)</f>
        <v>5</v>
      </c>
      <c r="AF9" s="437" t="str">
        <f>IF(AND(AB9&lt;&gt;"",AD9&lt;&gt;""),VLOOKUP(AB9&amp;AD9,[3]Listados!$M$3:$N$27,2,FALSE),"")</f>
        <v>Extremo</v>
      </c>
      <c r="AG9" s="338" t="s">
        <v>377</v>
      </c>
      <c r="AH9" s="161" t="s">
        <v>378</v>
      </c>
      <c r="AI9" s="45" t="s">
        <v>80</v>
      </c>
      <c r="AJ9" s="45" t="s">
        <v>73</v>
      </c>
      <c r="AK9" s="55">
        <f>+IF(AJ9="si",15,"0")</f>
        <v>15</v>
      </c>
      <c r="AL9" s="45" t="s">
        <v>73</v>
      </c>
      <c r="AM9" s="55">
        <f>+IF(AL9="si",15,"0")</f>
        <v>15</v>
      </c>
      <c r="AN9" s="45" t="s">
        <v>73</v>
      </c>
      <c r="AO9" s="55">
        <f>+IF(AN9="si",15,"0")</f>
        <v>15</v>
      </c>
      <c r="AP9" s="45" t="s">
        <v>80</v>
      </c>
      <c r="AQ9" s="55">
        <f>+IF(AP9="Preventivo",15,IF(AP9="Detectivo",10,"0"))</f>
        <v>10</v>
      </c>
      <c r="AR9" s="45" t="s">
        <v>73</v>
      </c>
      <c r="AS9" s="55">
        <f>+IF(AR9="si",15,"0")</f>
        <v>15</v>
      </c>
      <c r="AT9" s="45" t="s">
        <v>73</v>
      </c>
      <c r="AU9" s="55">
        <f>+IF(AT9="si",15,"0")</f>
        <v>15</v>
      </c>
      <c r="AV9" s="45" t="s">
        <v>74</v>
      </c>
      <c r="AW9" s="55">
        <f>+IF(AV9="Completa",10,IF(AV9="Incompleta",5,"0"))</f>
        <v>10</v>
      </c>
      <c r="AX9" s="80">
        <f>IF((SUM(AK9,AM9,AO9,AQ9,AS9,AU9,AW9)=0),"",(SUM(AK9,AM9,AO9,AQ9,AS9,AU9,AW9)))</f>
        <v>95</v>
      </c>
      <c r="AY9" s="80" t="str">
        <f>IF(AX9&lt;=85,"Débil",IF(AX9&lt;=95,"Moderado",IF(AX9=100,"Fuerte","")))</f>
        <v>Moderado</v>
      </c>
      <c r="AZ9" s="93" t="s">
        <v>75</v>
      </c>
      <c r="BA9" s="92" t="str">
        <f>+IF(AZ9="siempre","Fuerte",IF(AZ9="Algunas veces","Moderado",IF(AZ9="No se ejecuta","Débil","")))</f>
        <v>Fuerte</v>
      </c>
      <c r="BB9" s="92" t="str">
        <f>IFERROR(VLOOKUP((CONCATENATE(AY9,BA9)),Listados!$U$3:$V$11,2,FALSE),"")</f>
        <v>Moderado</v>
      </c>
      <c r="BC9" s="80">
        <f>IF(BB9="","",IF(BB9="Débil", 0, IF(BB9="Moderado",50,100)))</f>
        <v>50</v>
      </c>
      <c r="BD9" s="443">
        <f>AVERAGE(BC9:BC13)</f>
        <v>70</v>
      </c>
      <c r="BE9" s="443" t="str">
        <f>IF(BD9&lt;=50,"Débil",IF(BD9&lt;=99,"Moderado",IF(BD9=100,"fuerte","")))</f>
        <v>Moderado</v>
      </c>
      <c r="BF9" s="443">
        <f>+IF(AND(AI9="Preventivo",BE9="Fuerte"),2,IF(AND(AI9="Preventivo",BE9="Moderado"),1,0))</f>
        <v>0</v>
      </c>
      <c r="BG9" s="443">
        <f>+AC9-BF9</f>
        <v>3</v>
      </c>
      <c r="BH9" s="437" t="str">
        <f>+VLOOKUP(MIN(BG9),Listados!$J$18:$K$24,2,TRUE)</f>
        <v>Posible</v>
      </c>
      <c r="BI9" s="437" t="str">
        <f>AD9</f>
        <v>Catastrófico</v>
      </c>
      <c r="BJ9" s="437" t="str">
        <f>IF(AND(BH9&lt;&gt;"",BI9&lt;&gt;""),VLOOKUP(BH9&amp;BI9,Listados!$M$3:$N$27,2,FALSE),"")</f>
        <v>Extremo</v>
      </c>
      <c r="BK9" s="437" t="str">
        <f>+VLOOKUP(BJ9,Listados!$P$3:$Q$6,2,FALSE)</f>
        <v>Reducir el riesgo</v>
      </c>
      <c r="BL9" s="164" t="s">
        <v>379</v>
      </c>
      <c r="BM9" s="97" t="s">
        <v>369</v>
      </c>
      <c r="BN9" s="162">
        <v>45658</v>
      </c>
      <c r="BO9" s="163">
        <v>45991</v>
      </c>
      <c r="BP9" s="97" t="s">
        <v>380</v>
      </c>
      <c r="BQ9" s="97" t="s">
        <v>381</v>
      </c>
      <c r="BR9" s="164" t="s">
        <v>382</v>
      </c>
      <c r="BS9" s="414" t="s">
        <v>383</v>
      </c>
      <c r="BT9" s="85" t="s">
        <v>1182</v>
      </c>
      <c r="BU9" s="587" t="s">
        <v>384</v>
      </c>
      <c r="BV9" s="584" t="s">
        <v>1168</v>
      </c>
    </row>
    <row r="10" spans="1:74" ht="288.95" customHeight="1">
      <c r="A10" s="647"/>
      <c r="B10" s="641"/>
      <c r="C10" s="639"/>
      <c r="D10" s="641"/>
      <c r="E10" s="310" t="s">
        <v>378</v>
      </c>
      <c r="F10" s="311" t="s">
        <v>67</v>
      </c>
      <c r="G10" s="314" t="s">
        <v>385</v>
      </c>
      <c r="H10" s="641"/>
      <c r="I10" s="641"/>
      <c r="J10" s="641"/>
      <c r="K10" s="641"/>
      <c r="L10" s="641"/>
      <c r="M10" s="641"/>
      <c r="N10" s="641"/>
      <c r="O10" s="641"/>
      <c r="P10" s="641"/>
      <c r="Q10" s="641"/>
      <c r="R10" s="641"/>
      <c r="S10" s="641"/>
      <c r="T10" s="641"/>
      <c r="U10" s="641"/>
      <c r="V10" s="641"/>
      <c r="W10" s="641"/>
      <c r="X10" s="641"/>
      <c r="Y10" s="641"/>
      <c r="Z10" s="641"/>
      <c r="AA10" s="639"/>
      <c r="AB10" s="641"/>
      <c r="AC10" s="639"/>
      <c r="AD10" s="639"/>
      <c r="AE10" s="639"/>
      <c r="AF10" s="639"/>
      <c r="AG10" s="312" t="s">
        <v>386</v>
      </c>
      <c r="AH10" s="346" t="s">
        <v>378</v>
      </c>
      <c r="AI10" s="316" t="s">
        <v>80</v>
      </c>
      <c r="AJ10" s="316" t="s">
        <v>73</v>
      </c>
      <c r="AK10" s="315">
        <f t="shared" si="0"/>
        <v>15</v>
      </c>
      <c r="AL10" s="316" t="s">
        <v>73</v>
      </c>
      <c r="AM10" s="315">
        <f t="shared" si="1"/>
        <v>15</v>
      </c>
      <c r="AN10" s="316" t="s">
        <v>73</v>
      </c>
      <c r="AO10" s="315">
        <f t="shared" ref="AO10:AO72" si="6">+IF(AN10="si",15,"0")</f>
        <v>15</v>
      </c>
      <c r="AP10" s="316" t="s">
        <v>80</v>
      </c>
      <c r="AQ10" s="315">
        <f t="shared" si="2"/>
        <v>10</v>
      </c>
      <c r="AR10" s="316" t="s">
        <v>73</v>
      </c>
      <c r="AS10" s="315">
        <f t="shared" si="3"/>
        <v>15</v>
      </c>
      <c r="AT10" s="316" t="s">
        <v>73</v>
      </c>
      <c r="AU10" s="315">
        <f t="shared" si="4"/>
        <v>15</v>
      </c>
      <c r="AV10" s="316" t="s">
        <v>74</v>
      </c>
      <c r="AW10" s="315">
        <f t="shared" si="5"/>
        <v>10</v>
      </c>
      <c r="AX10" s="318">
        <f t="shared" ref="AX10:AX13" si="7">IF((SUM(AK10,AM10,AO10,AQ10,AS10,AU10,AW10)=0),"",(SUM(AK10,AM10,AO10,AQ10,AS10,AU10,AW10)))</f>
        <v>95</v>
      </c>
      <c r="AY10" s="318" t="str">
        <f t="shared" ref="AY10:AY13" si="8">IF(AX10&lt;=85,"Débil",IF(AX10&lt;=95,"Moderado",IF(AX10=100,"Fuerte","")))</f>
        <v>Moderado</v>
      </c>
      <c r="AZ10" s="325" t="s">
        <v>75</v>
      </c>
      <c r="BA10" s="317" t="str">
        <f t="shared" ref="BA10:BA13" si="9">+IF(AZ10="siempre","Fuerte",IF(AZ10="Algunas veces","Moderado",IF(AZ10="No se ejecuta","Débil","")))</f>
        <v>Fuerte</v>
      </c>
      <c r="BB10" s="317" t="str">
        <f>IFERROR(VLOOKUP((CONCATENATE(AY10,BA10)),Listados!$U$3:$V$11,2,FALSE),"")</f>
        <v>Moderado</v>
      </c>
      <c r="BC10" s="318">
        <f t="shared" ref="BC10:BC13" si="10">IF(BB10="","",IF(BB10="Débil", 0, IF(BB10="Moderado",50,100)))</f>
        <v>50</v>
      </c>
      <c r="BD10" s="637"/>
      <c r="BE10" s="637"/>
      <c r="BF10" s="637"/>
      <c r="BG10" s="637"/>
      <c r="BH10" s="639"/>
      <c r="BI10" s="639"/>
      <c r="BJ10" s="639"/>
      <c r="BK10" s="639"/>
      <c r="BL10" s="320" t="s">
        <v>387</v>
      </c>
      <c r="BM10" s="357" t="s">
        <v>362</v>
      </c>
      <c r="BN10" s="350">
        <v>45658</v>
      </c>
      <c r="BO10" s="351">
        <v>45991</v>
      </c>
      <c r="BP10" s="357" t="s">
        <v>380</v>
      </c>
      <c r="BQ10" s="357" t="s">
        <v>388</v>
      </c>
      <c r="BR10" s="320" t="s">
        <v>389</v>
      </c>
      <c r="BS10" s="323" t="s">
        <v>390</v>
      </c>
      <c r="BT10" s="323" t="s">
        <v>1183</v>
      </c>
      <c r="BU10" s="613"/>
      <c r="BV10" s="585"/>
    </row>
    <row r="11" spans="1:74" ht="261" customHeight="1">
      <c r="A11" s="647"/>
      <c r="B11" s="641"/>
      <c r="C11" s="639"/>
      <c r="D11" s="641"/>
      <c r="E11" s="310" t="s">
        <v>391</v>
      </c>
      <c r="F11" s="311" t="s">
        <v>67</v>
      </c>
      <c r="G11" s="314" t="s">
        <v>392</v>
      </c>
      <c r="H11" s="641"/>
      <c r="I11" s="641"/>
      <c r="J11" s="641"/>
      <c r="K11" s="641"/>
      <c r="L11" s="641"/>
      <c r="M11" s="641"/>
      <c r="N11" s="641"/>
      <c r="O11" s="641"/>
      <c r="P11" s="641"/>
      <c r="Q11" s="641"/>
      <c r="R11" s="641"/>
      <c r="S11" s="641"/>
      <c r="T11" s="641"/>
      <c r="U11" s="641"/>
      <c r="V11" s="641"/>
      <c r="W11" s="641"/>
      <c r="X11" s="641"/>
      <c r="Y11" s="641"/>
      <c r="Z11" s="641"/>
      <c r="AA11" s="639"/>
      <c r="AB11" s="641"/>
      <c r="AC11" s="639"/>
      <c r="AD11" s="639"/>
      <c r="AE11" s="639"/>
      <c r="AF11" s="639"/>
      <c r="AG11" s="312" t="s">
        <v>393</v>
      </c>
      <c r="AH11" s="346" t="s">
        <v>394</v>
      </c>
      <c r="AI11" s="316" t="s">
        <v>72</v>
      </c>
      <c r="AJ11" s="316" t="s">
        <v>73</v>
      </c>
      <c r="AK11" s="315">
        <f t="shared" si="0"/>
        <v>15</v>
      </c>
      <c r="AL11" s="316" t="s">
        <v>73</v>
      </c>
      <c r="AM11" s="315">
        <f t="shared" si="1"/>
        <v>15</v>
      </c>
      <c r="AN11" s="316" t="s">
        <v>73</v>
      </c>
      <c r="AO11" s="315">
        <f t="shared" si="6"/>
        <v>15</v>
      </c>
      <c r="AP11" s="316" t="s">
        <v>72</v>
      </c>
      <c r="AQ11" s="315">
        <f t="shared" si="2"/>
        <v>15</v>
      </c>
      <c r="AR11" s="316" t="s">
        <v>73</v>
      </c>
      <c r="AS11" s="315">
        <f t="shared" si="3"/>
        <v>15</v>
      </c>
      <c r="AT11" s="316" t="s">
        <v>73</v>
      </c>
      <c r="AU11" s="315">
        <f t="shared" si="4"/>
        <v>15</v>
      </c>
      <c r="AV11" s="316" t="s">
        <v>74</v>
      </c>
      <c r="AW11" s="315">
        <f t="shared" si="5"/>
        <v>10</v>
      </c>
      <c r="AX11" s="318">
        <f t="shared" si="7"/>
        <v>100</v>
      </c>
      <c r="AY11" s="318" t="str">
        <f t="shared" si="8"/>
        <v>Fuerte</v>
      </c>
      <c r="AZ11" s="325" t="s">
        <v>75</v>
      </c>
      <c r="BA11" s="317" t="str">
        <f t="shared" si="9"/>
        <v>Fuerte</v>
      </c>
      <c r="BB11" s="317" t="str">
        <f>IFERROR(VLOOKUP((CONCATENATE(AY11,BA11)),Listados!$U$3:$V$11,2,FALSE),"")</f>
        <v>Fuerte</v>
      </c>
      <c r="BC11" s="318">
        <f t="shared" si="10"/>
        <v>100</v>
      </c>
      <c r="BD11" s="637"/>
      <c r="BE11" s="637"/>
      <c r="BF11" s="637"/>
      <c r="BG11" s="637"/>
      <c r="BH11" s="639"/>
      <c r="BI11" s="639"/>
      <c r="BJ11" s="639"/>
      <c r="BK11" s="639"/>
      <c r="BL11" s="409" t="s">
        <v>395</v>
      </c>
      <c r="BM11" s="410" t="s">
        <v>126</v>
      </c>
      <c r="BN11" s="401">
        <v>45717</v>
      </c>
      <c r="BO11" s="411">
        <v>45991</v>
      </c>
      <c r="BP11" s="412" t="s">
        <v>380</v>
      </c>
      <c r="BQ11" s="396" t="s">
        <v>396</v>
      </c>
      <c r="BR11" s="320" t="s">
        <v>397</v>
      </c>
      <c r="BS11" s="370" t="s">
        <v>398</v>
      </c>
      <c r="BT11" s="323" t="s">
        <v>1184</v>
      </c>
      <c r="BU11" s="613"/>
      <c r="BV11" s="585"/>
    </row>
    <row r="12" spans="1:74" ht="165" customHeight="1">
      <c r="A12" s="647"/>
      <c r="B12" s="641"/>
      <c r="C12" s="639"/>
      <c r="D12" s="641"/>
      <c r="E12" s="681" t="s">
        <v>394</v>
      </c>
      <c r="F12" s="683" t="s">
        <v>67</v>
      </c>
      <c r="G12" s="641" t="s">
        <v>399</v>
      </c>
      <c r="H12" s="641"/>
      <c r="I12" s="641"/>
      <c r="J12" s="641"/>
      <c r="K12" s="641"/>
      <c r="L12" s="641"/>
      <c r="M12" s="641"/>
      <c r="N12" s="641"/>
      <c r="O12" s="641"/>
      <c r="P12" s="641"/>
      <c r="Q12" s="641"/>
      <c r="R12" s="641"/>
      <c r="S12" s="641"/>
      <c r="T12" s="641"/>
      <c r="U12" s="641"/>
      <c r="V12" s="641"/>
      <c r="W12" s="641"/>
      <c r="X12" s="641"/>
      <c r="Y12" s="641"/>
      <c r="Z12" s="641"/>
      <c r="AA12" s="639"/>
      <c r="AB12" s="641"/>
      <c r="AC12" s="639"/>
      <c r="AD12" s="639"/>
      <c r="AE12" s="639"/>
      <c r="AF12" s="639"/>
      <c r="AG12" s="312" t="s">
        <v>400</v>
      </c>
      <c r="AH12" s="346" t="s">
        <v>375</v>
      </c>
      <c r="AI12" s="316" t="s">
        <v>80</v>
      </c>
      <c r="AJ12" s="316" t="s">
        <v>73</v>
      </c>
      <c r="AK12" s="315">
        <f t="shared" si="0"/>
        <v>15</v>
      </c>
      <c r="AL12" s="316" t="s">
        <v>73</v>
      </c>
      <c r="AM12" s="315">
        <f t="shared" si="1"/>
        <v>15</v>
      </c>
      <c r="AN12" s="316" t="s">
        <v>73</v>
      </c>
      <c r="AO12" s="315">
        <f t="shared" si="6"/>
        <v>15</v>
      </c>
      <c r="AP12" s="316" t="s">
        <v>80</v>
      </c>
      <c r="AQ12" s="315">
        <f t="shared" si="2"/>
        <v>10</v>
      </c>
      <c r="AR12" s="316" t="s">
        <v>73</v>
      </c>
      <c r="AS12" s="315">
        <f t="shared" si="3"/>
        <v>15</v>
      </c>
      <c r="AT12" s="316" t="s">
        <v>73</v>
      </c>
      <c r="AU12" s="315">
        <f t="shared" si="4"/>
        <v>15</v>
      </c>
      <c r="AV12" s="316" t="s">
        <v>74</v>
      </c>
      <c r="AW12" s="315">
        <f t="shared" si="5"/>
        <v>10</v>
      </c>
      <c r="AX12" s="318">
        <f t="shared" si="7"/>
        <v>95</v>
      </c>
      <c r="AY12" s="318" t="str">
        <f t="shared" si="8"/>
        <v>Moderado</v>
      </c>
      <c r="AZ12" s="325" t="s">
        <v>75</v>
      </c>
      <c r="BA12" s="317" t="str">
        <f t="shared" si="9"/>
        <v>Fuerte</v>
      </c>
      <c r="BB12" s="317" t="str">
        <f>IFERROR(VLOOKUP((CONCATENATE(AY12,BA12)),Listados!$U$3:$V$11,2,FALSE),"")</f>
        <v>Moderado</v>
      </c>
      <c r="BC12" s="318">
        <f t="shared" si="10"/>
        <v>50</v>
      </c>
      <c r="BD12" s="637"/>
      <c r="BE12" s="637"/>
      <c r="BF12" s="637"/>
      <c r="BG12" s="637"/>
      <c r="BH12" s="639"/>
      <c r="BI12" s="639"/>
      <c r="BJ12" s="639"/>
      <c r="BK12" s="639"/>
      <c r="BL12" s="685" t="s">
        <v>401</v>
      </c>
      <c r="BM12" s="687" t="s">
        <v>362</v>
      </c>
      <c r="BN12" s="689">
        <v>45748</v>
      </c>
      <c r="BO12" s="691">
        <v>45991</v>
      </c>
      <c r="BP12" s="693" t="s">
        <v>380</v>
      </c>
      <c r="BQ12" s="695" t="s">
        <v>402</v>
      </c>
      <c r="BR12" s="622" t="s">
        <v>403</v>
      </c>
      <c r="BS12" s="567" t="s">
        <v>404</v>
      </c>
      <c r="BT12" s="596" t="s">
        <v>1185</v>
      </c>
      <c r="BU12" s="613"/>
      <c r="BV12" s="585"/>
    </row>
    <row r="13" spans="1:74" ht="135.75" thickBot="1">
      <c r="A13" s="648"/>
      <c r="B13" s="642"/>
      <c r="C13" s="640"/>
      <c r="D13" s="642"/>
      <c r="E13" s="682"/>
      <c r="F13" s="684"/>
      <c r="G13" s="642"/>
      <c r="H13" s="642"/>
      <c r="I13" s="642"/>
      <c r="J13" s="642"/>
      <c r="K13" s="642"/>
      <c r="L13" s="642"/>
      <c r="M13" s="642"/>
      <c r="N13" s="642"/>
      <c r="O13" s="642"/>
      <c r="P13" s="642"/>
      <c r="Q13" s="642"/>
      <c r="R13" s="642"/>
      <c r="S13" s="642"/>
      <c r="T13" s="642"/>
      <c r="U13" s="642"/>
      <c r="V13" s="642"/>
      <c r="W13" s="642"/>
      <c r="X13" s="642"/>
      <c r="Y13" s="642"/>
      <c r="Z13" s="642"/>
      <c r="AA13" s="640"/>
      <c r="AB13" s="642"/>
      <c r="AC13" s="640"/>
      <c r="AD13" s="640"/>
      <c r="AE13" s="640"/>
      <c r="AF13" s="640"/>
      <c r="AG13" s="413" t="s">
        <v>405</v>
      </c>
      <c r="AH13" s="382" t="s">
        <v>391</v>
      </c>
      <c r="AI13" s="359" t="s">
        <v>72</v>
      </c>
      <c r="AJ13" s="359" t="s">
        <v>73</v>
      </c>
      <c r="AK13" s="332">
        <f t="shared" si="0"/>
        <v>15</v>
      </c>
      <c r="AL13" s="359" t="s">
        <v>73</v>
      </c>
      <c r="AM13" s="332">
        <f t="shared" si="1"/>
        <v>15</v>
      </c>
      <c r="AN13" s="359" t="s">
        <v>73</v>
      </c>
      <c r="AO13" s="332">
        <f t="shared" si="6"/>
        <v>15</v>
      </c>
      <c r="AP13" s="359" t="s">
        <v>72</v>
      </c>
      <c r="AQ13" s="332">
        <f t="shared" si="2"/>
        <v>15</v>
      </c>
      <c r="AR13" s="359" t="s">
        <v>73</v>
      </c>
      <c r="AS13" s="332">
        <f t="shared" si="3"/>
        <v>15</v>
      </c>
      <c r="AT13" s="359" t="s">
        <v>73</v>
      </c>
      <c r="AU13" s="332">
        <f t="shared" si="4"/>
        <v>15</v>
      </c>
      <c r="AV13" s="359" t="s">
        <v>74</v>
      </c>
      <c r="AW13" s="332">
        <f t="shared" si="5"/>
        <v>10</v>
      </c>
      <c r="AX13" s="383">
        <f t="shared" si="7"/>
        <v>100</v>
      </c>
      <c r="AY13" s="383" t="str">
        <f t="shared" si="8"/>
        <v>Fuerte</v>
      </c>
      <c r="AZ13" s="334" t="s">
        <v>75</v>
      </c>
      <c r="BA13" s="333" t="str">
        <f t="shared" si="9"/>
        <v>Fuerte</v>
      </c>
      <c r="BB13" s="333" t="str">
        <f>IFERROR(VLOOKUP((CONCATENATE(AY13,BA13)),Listados!$U$3:$V$11,2,FALSE),"")</f>
        <v>Fuerte</v>
      </c>
      <c r="BC13" s="383">
        <f t="shared" si="10"/>
        <v>100</v>
      </c>
      <c r="BD13" s="638"/>
      <c r="BE13" s="638"/>
      <c r="BF13" s="638"/>
      <c r="BG13" s="638"/>
      <c r="BH13" s="640"/>
      <c r="BI13" s="640"/>
      <c r="BJ13" s="640"/>
      <c r="BK13" s="640"/>
      <c r="BL13" s="686"/>
      <c r="BM13" s="688"/>
      <c r="BN13" s="690"/>
      <c r="BO13" s="692"/>
      <c r="BP13" s="694"/>
      <c r="BQ13" s="696"/>
      <c r="BR13" s="623"/>
      <c r="BS13" s="568"/>
      <c r="BT13" s="593"/>
      <c r="BU13" s="614"/>
      <c r="BV13" s="586"/>
    </row>
    <row r="14" spans="1:74" ht="136.5" customHeight="1">
      <c r="A14" s="646">
        <v>3</v>
      </c>
      <c r="B14" s="435" t="s">
        <v>116</v>
      </c>
      <c r="C14" s="505" t="s">
        <v>117</v>
      </c>
      <c r="D14" s="643" t="s">
        <v>406</v>
      </c>
      <c r="E14" s="307" t="s">
        <v>407</v>
      </c>
      <c r="F14" s="160" t="s">
        <v>67</v>
      </c>
      <c r="G14" s="643" t="s">
        <v>408</v>
      </c>
      <c r="H14" s="435" t="s">
        <v>73</v>
      </c>
      <c r="I14" s="435" t="s">
        <v>73</v>
      </c>
      <c r="J14" s="435" t="s">
        <v>73</v>
      </c>
      <c r="K14" s="435" t="s">
        <v>73</v>
      </c>
      <c r="L14" s="435" t="s">
        <v>73</v>
      </c>
      <c r="M14" s="435" t="s">
        <v>73</v>
      </c>
      <c r="N14" s="435" t="s">
        <v>73</v>
      </c>
      <c r="O14" s="435" t="s">
        <v>73</v>
      </c>
      <c r="P14" s="435" t="s">
        <v>73</v>
      </c>
      <c r="Q14" s="435" t="s">
        <v>73</v>
      </c>
      <c r="R14" s="435" t="s">
        <v>73</v>
      </c>
      <c r="S14" s="435" t="s">
        <v>73</v>
      </c>
      <c r="T14" s="435" t="s">
        <v>73</v>
      </c>
      <c r="U14" s="435" t="s">
        <v>73</v>
      </c>
      <c r="V14" s="435" t="s">
        <v>73</v>
      </c>
      <c r="W14" s="435" t="s">
        <v>73</v>
      </c>
      <c r="X14" s="435" t="s">
        <v>73</v>
      </c>
      <c r="Y14" s="435" t="s">
        <v>73</v>
      </c>
      <c r="Z14" s="435" t="s">
        <v>73</v>
      </c>
      <c r="AA14" s="437">
        <f>COUNTIF(H14:Z14, "SI")</f>
        <v>19</v>
      </c>
      <c r="AB14" s="435" t="s">
        <v>271</v>
      </c>
      <c r="AC14" s="437">
        <f>+VLOOKUP(AB14,Listados!$K$8:$L$12,2,0)</f>
        <v>1</v>
      </c>
      <c r="AD14" s="437" t="str">
        <f>++IF(OR(AA14=0),"",IF(OR(AA14=1,AA14&lt;=5),"Moderado",IF(OR(AA14=6,AA14&lt;=11),"Mayor",IF(OR(AA14&gt;=12),"Catastrófico",""))))</f>
        <v>Catastrófico</v>
      </c>
      <c r="AE14" s="437">
        <f>+VLOOKUP(AD14,Listados!$K$13:$L$17,2,0)</f>
        <v>5</v>
      </c>
      <c r="AF14" s="437" t="str">
        <f>IF(AND(AB14&lt;&gt;"",AD14&lt;&gt;""),VLOOKUP(AB14&amp;AD14,[3]Listados!$M$3:$N$27,2,FALSE),"")</f>
        <v>Extremo</v>
      </c>
      <c r="AG14" s="307" t="s">
        <v>409</v>
      </c>
      <c r="AH14" s="161" t="s">
        <v>407</v>
      </c>
      <c r="AI14" s="45" t="s">
        <v>80</v>
      </c>
      <c r="AJ14" s="45" t="s">
        <v>73</v>
      </c>
      <c r="AK14" s="55">
        <f>+IF(AJ14="si",15,"0")</f>
        <v>15</v>
      </c>
      <c r="AL14" s="45" t="s">
        <v>73</v>
      </c>
      <c r="AM14" s="55">
        <f>+IF(AL14="si",15,"0")</f>
        <v>15</v>
      </c>
      <c r="AN14" s="45" t="s">
        <v>73</v>
      </c>
      <c r="AO14" s="55">
        <f>+IF(AN14="si",15,"0")</f>
        <v>15</v>
      </c>
      <c r="AP14" s="45" t="s">
        <v>72</v>
      </c>
      <c r="AQ14" s="55">
        <f>+IF(AP14="Preventivo",15,IF(AP14="Detectivo",10,"0"))</f>
        <v>15</v>
      </c>
      <c r="AR14" s="45" t="s">
        <v>73</v>
      </c>
      <c r="AS14" s="55">
        <f>+IF(AR14="si",15,"0")</f>
        <v>15</v>
      </c>
      <c r="AT14" s="45" t="s">
        <v>73</v>
      </c>
      <c r="AU14" s="55">
        <f>+IF(AT14="si",15,"0")</f>
        <v>15</v>
      </c>
      <c r="AV14" s="57" t="s">
        <v>74</v>
      </c>
      <c r="AW14" s="55">
        <f>+IF(AV14="Completa",10,IF(AV14="Incompleta",5,"0"))</f>
        <v>10</v>
      </c>
      <c r="AX14" s="80">
        <f>IF((SUM(AK14,AM14,AO14,AQ14,AS14,AU14,AW14)=0),"",(SUM(AK14,AM14,AO14,AQ14,AS14,AU14,AW14)))</f>
        <v>100</v>
      </c>
      <c r="AY14" s="80" t="str">
        <f>IF(AX14&lt;=85,"Débil",IF(AX14&lt;=95,"Moderado",IF(AX14=100,"Fuerte","")))</f>
        <v>Fuerte</v>
      </c>
      <c r="AZ14" s="93" t="s">
        <v>75</v>
      </c>
      <c r="BA14" s="92" t="str">
        <f>+IF(AZ14="siempre","Fuerte",IF(AZ14="Algunas veces","Moderado",IF(AZ14="No se ejecuta","Débil","")))</f>
        <v>Fuerte</v>
      </c>
      <c r="BB14" s="92" t="str">
        <f>IFERROR(VLOOKUP((CONCATENATE(AY14,BA14)),Listados!$U$3:$V$11,2,FALSE),"")</f>
        <v>Fuerte</v>
      </c>
      <c r="BC14" s="92">
        <f>IF(BB14="","",IF(BB14="Débil", 0, IF(BB14="Moderado",50,100)))</f>
        <v>100</v>
      </c>
      <c r="BD14" s="443">
        <f>AVERAGE(BC14:BC17)</f>
        <v>100</v>
      </c>
      <c r="BE14" s="443" t="str">
        <f>IF(BD14&lt;=50,"Débil",IF(BD14&lt;=99,"Moderado",IF(BD14=100,"fuerte","")))</f>
        <v>fuerte</v>
      </c>
      <c r="BF14" s="443">
        <f>+IF(AND(AI14="Preventivo",BE14="Fuerte"),2,IF(AND(AI14="Preventivo",BE14="Moderado"),1,0))</f>
        <v>0</v>
      </c>
      <c r="BG14" s="443">
        <f>+AC14-BF14</f>
        <v>1</v>
      </c>
      <c r="BH14" s="437" t="str">
        <f>+VLOOKUP(MIN(BG14),Listados!$J$18:$K$24,2,TRUE)</f>
        <v>Rara Vez</v>
      </c>
      <c r="BI14" s="437" t="str">
        <f>AD14</f>
        <v>Catastrófico</v>
      </c>
      <c r="BJ14" s="437" t="str">
        <f>IF(AND(BH14&lt;&gt;"",BI14&lt;&gt;""),VLOOKUP(BH14&amp;BI14,Listados!$M$3:$N$27,2,FALSE),"")</f>
        <v>Extremo</v>
      </c>
      <c r="BK14" s="437" t="str">
        <f>+VLOOKUP(BJ14,Listados!$P$3:$Q$6,2,FALSE)</f>
        <v>Reducir el riesgo</v>
      </c>
      <c r="BL14" s="294" t="s">
        <v>410</v>
      </c>
      <c r="BM14" s="406" t="s">
        <v>362</v>
      </c>
      <c r="BN14" s="407">
        <v>45778</v>
      </c>
      <c r="BO14" s="408">
        <v>45991</v>
      </c>
      <c r="BP14" s="406" t="s">
        <v>411</v>
      </c>
      <c r="BQ14" s="406" t="s">
        <v>412</v>
      </c>
      <c r="BR14" s="569" t="s">
        <v>413</v>
      </c>
      <c r="BS14" s="618" t="s">
        <v>1187</v>
      </c>
      <c r="BT14" s="603" t="s">
        <v>1186</v>
      </c>
      <c r="BU14" s="587" t="s">
        <v>414</v>
      </c>
      <c r="BV14" s="505" t="s">
        <v>1169</v>
      </c>
    </row>
    <row r="15" spans="1:74" ht="102">
      <c r="A15" s="647"/>
      <c r="B15" s="641"/>
      <c r="C15" s="649"/>
      <c r="D15" s="644"/>
      <c r="E15" s="310" t="s">
        <v>415</v>
      </c>
      <c r="F15" s="311" t="s">
        <v>121</v>
      </c>
      <c r="G15" s="644"/>
      <c r="H15" s="641"/>
      <c r="I15" s="641"/>
      <c r="J15" s="641"/>
      <c r="K15" s="641"/>
      <c r="L15" s="641"/>
      <c r="M15" s="641"/>
      <c r="N15" s="641"/>
      <c r="O15" s="641"/>
      <c r="P15" s="641"/>
      <c r="Q15" s="641"/>
      <c r="R15" s="641"/>
      <c r="S15" s="641"/>
      <c r="T15" s="641"/>
      <c r="U15" s="641"/>
      <c r="V15" s="641"/>
      <c r="W15" s="641"/>
      <c r="X15" s="641"/>
      <c r="Y15" s="641"/>
      <c r="Z15" s="641"/>
      <c r="AA15" s="639"/>
      <c r="AB15" s="641"/>
      <c r="AC15" s="639"/>
      <c r="AD15" s="639"/>
      <c r="AE15" s="639"/>
      <c r="AF15" s="639"/>
      <c r="AG15" s="310" t="s">
        <v>416</v>
      </c>
      <c r="AH15" s="346" t="s">
        <v>415</v>
      </c>
      <c r="AI15" s="316" t="s">
        <v>72</v>
      </c>
      <c r="AJ15" s="316" t="s">
        <v>73</v>
      </c>
      <c r="AK15" s="315">
        <f t="shared" si="0"/>
        <v>15</v>
      </c>
      <c r="AL15" s="316" t="s">
        <v>73</v>
      </c>
      <c r="AM15" s="315">
        <f t="shared" si="1"/>
        <v>15</v>
      </c>
      <c r="AN15" s="316" t="s">
        <v>73</v>
      </c>
      <c r="AO15" s="315">
        <f t="shared" si="6"/>
        <v>15</v>
      </c>
      <c r="AP15" s="316" t="s">
        <v>72</v>
      </c>
      <c r="AQ15" s="315">
        <f t="shared" si="2"/>
        <v>15</v>
      </c>
      <c r="AR15" s="316" t="s">
        <v>73</v>
      </c>
      <c r="AS15" s="315">
        <f t="shared" si="3"/>
        <v>15</v>
      </c>
      <c r="AT15" s="316" t="s">
        <v>73</v>
      </c>
      <c r="AU15" s="315">
        <f t="shared" si="4"/>
        <v>15</v>
      </c>
      <c r="AV15" s="314" t="s">
        <v>74</v>
      </c>
      <c r="AW15" s="315">
        <f t="shared" si="5"/>
        <v>10</v>
      </c>
      <c r="AX15" s="318">
        <f t="shared" ref="AX15:AX16" si="11">IF((SUM(AK15,AM15,AO15,AQ15,AS15,AU15,AW15)=0),"",(SUM(AK15,AM15,AO15,AQ15,AS15,AU15,AW15)))</f>
        <v>100</v>
      </c>
      <c r="AY15" s="318" t="str">
        <f t="shared" ref="AY15:AY16" si="12">IF(AX15&lt;=85,"Débil",IF(AX15&lt;=95,"Moderado",IF(AX15=100,"Fuerte","")))</f>
        <v>Fuerte</v>
      </c>
      <c r="AZ15" s="325" t="s">
        <v>75</v>
      </c>
      <c r="BA15" s="317" t="str">
        <f t="shared" ref="BA15:BA16" si="13">+IF(AZ15="siempre","Fuerte",IF(AZ15="Algunas veces","Moderado",IF(AZ15="No se ejecuta","Débil","")))</f>
        <v>Fuerte</v>
      </c>
      <c r="BB15" s="317" t="str">
        <f>IFERROR(VLOOKUP((CONCATENATE(AY15,BA15)),Listados!$U$3:$V$11,2,FALSE),"")</f>
        <v>Fuerte</v>
      </c>
      <c r="BC15" s="317">
        <f t="shared" ref="BC15:BC16" si="14">IF(BB15="","",IF(BB15="Débil", 0, IF(BB15="Moderado",50,100)))</f>
        <v>100</v>
      </c>
      <c r="BD15" s="637"/>
      <c r="BE15" s="637"/>
      <c r="BF15" s="637"/>
      <c r="BG15" s="637"/>
      <c r="BH15" s="639"/>
      <c r="BI15" s="639"/>
      <c r="BJ15" s="639"/>
      <c r="BK15" s="639"/>
      <c r="BL15" s="399" t="s">
        <v>417</v>
      </c>
      <c r="BM15" s="400" t="s">
        <v>126</v>
      </c>
      <c r="BN15" s="397">
        <v>45658</v>
      </c>
      <c r="BO15" s="398">
        <v>45991</v>
      </c>
      <c r="BP15" s="400" t="s">
        <v>127</v>
      </c>
      <c r="BQ15" s="400" t="s">
        <v>418</v>
      </c>
      <c r="BR15" s="570"/>
      <c r="BS15" s="619"/>
      <c r="BT15" s="606"/>
      <c r="BU15" s="613"/>
      <c r="BV15" s="590"/>
    </row>
    <row r="16" spans="1:74" ht="167.1" customHeight="1">
      <c r="A16" s="647"/>
      <c r="B16" s="641"/>
      <c r="C16" s="649"/>
      <c r="D16" s="644"/>
      <c r="E16" s="310" t="s">
        <v>419</v>
      </c>
      <c r="F16" s="311" t="s">
        <v>67</v>
      </c>
      <c r="G16" s="644"/>
      <c r="H16" s="641"/>
      <c r="I16" s="641"/>
      <c r="J16" s="641"/>
      <c r="K16" s="641"/>
      <c r="L16" s="641"/>
      <c r="M16" s="641"/>
      <c r="N16" s="641"/>
      <c r="O16" s="641"/>
      <c r="P16" s="641"/>
      <c r="Q16" s="641"/>
      <c r="R16" s="641"/>
      <c r="S16" s="641"/>
      <c r="T16" s="641"/>
      <c r="U16" s="641"/>
      <c r="V16" s="641"/>
      <c r="W16" s="641"/>
      <c r="X16" s="641"/>
      <c r="Y16" s="641"/>
      <c r="Z16" s="641"/>
      <c r="AA16" s="639"/>
      <c r="AB16" s="641"/>
      <c r="AC16" s="639"/>
      <c r="AD16" s="639"/>
      <c r="AE16" s="639"/>
      <c r="AF16" s="639"/>
      <c r="AG16" s="310" t="s">
        <v>420</v>
      </c>
      <c r="AH16" s="346" t="s">
        <v>419</v>
      </c>
      <c r="AI16" s="316" t="s">
        <v>72</v>
      </c>
      <c r="AJ16" s="316" t="s">
        <v>73</v>
      </c>
      <c r="AK16" s="315">
        <f t="shared" si="0"/>
        <v>15</v>
      </c>
      <c r="AL16" s="316" t="s">
        <v>73</v>
      </c>
      <c r="AM16" s="315">
        <f t="shared" si="1"/>
        <v>15</v>
      </c>
      <c r="AN16" s="316" t="s">
        <v>73</v>
      </c>
      <c r="AO16" s="315">
        <f t="shared" si="6"/>
        <v>15</v>
      </c>
      <c r="AP16" s="316" t="s">
        <v>72</v>
      </c>
      <c r="AQ16" s="315">
        <f t="shared" si="2"/>
        <v>15</v>
      </c>
      <c r="AR16" s="316" t="s">
        <v>73</v>
      </c>
      <c r="AS16" s="315">
        <f t="shared" si="3"/>
        <v>15</v>
      </c>
      <c r="AT16" s="316" t="s">
        <v>73</v>
      </c>
      <c r="AU16" s="315">
        <f t="shared" si="4"/>
        <v>15</v>
      </c>
      <c r="AV16" s="314" t="s">
        <v>74</v>
      </c>
      <c r="AW16" s="315">
        <f t="shared" si="5"/>
        <v>10</v>
      </c>
      <c r="AX16" s="318">
        <f t="shared" si="11"/>
        <v>100</v>
      </c>
      <c r="AY16" s="318" t="str">
        <f t="shared" si="12"/>
        <v>Fuerte</v>
      </c>
      <c r="AZ16" s="325" t="s">
        <v>75</v>
      </c>
      <c r="BA16" s="317" t="str">
        <f t="shared" si="13"/>
        <v>Fuerte</v>
      </c>
      <c r="BB16" s="317" t="str">
        <f>IFERROR(VLOOKUP((CONCATENATE(AY16,BA16)),Listados!$U$3:$V$11,2,FALSE),"")</f>
        <v>Fuerte</v>
      </c>
      <c r="BC16" s="317">
        <f t="shared" si="14"/>
        <v>100</v>
      </c>
      <c r="BD16" s="637"/>
      <c r="BE16" s="637"/>
      <c r="BF16" s="637"/>
      <c r="BG16" s="637"/>
      <c r="BH16" s="639"/>
      <c r="BI16" s="639"/>
      <c r="BJ16" s="639"/>
      <c r="BK16" s="639"/>
      <c r="BL16" s="395" t="s">
        <v>421</v>
      </c>
      <c r="BM16" s="396" t="s">
        <v>126</v>
      </c>
      <c r="BN16" s="401">
        <v>45778</v>
      </c>
      <c r="BO16" s="401">
        <v>45991</v>
      </c>
      <c r="BP16" s="396" t="s">
        <v>422</v>
      </c>
      <c r="BQ16" s="396" t="s">
        <v>423</v>
      </c>
      <c r="BR16" s="570"/>
      <c r="BS16" s="619"/>
      <c r="BT16" s="606"/>
      <c r="BU16" s="613"/>
      <c r="BV16" s="590"/>
    </row>
    <row r="17" spans="1:75" ht="75.95" customHeight="1" thickBot="1">
      <c r="A17" s="648"/>
      <c r="B17" s="642"/>
      <c r="C17" s="650"/>
      <c r="D17" s="645"/>
      <c r="E17" s="327"/>
      <c r="F17" s="328"/>
      <c r="G17" s="331"/>
      <c r="H17" s="642"/>
      <c r="I17" s="642"/>
      <c r="J17" s="642"/>
      <c r="K17" s="642"/>
      <c r="L17" s="642"/>
      <c r="M17" s="642"/>
      <c r="N17" s="642"/>
      <c r="O17" s="642"/>
      <c r="P17" s="642"/>
      <c r="Q17" s="642"/>
      <c r="R17" s="642"/>
      <c r="S17" s="642"/>
      <c r="T17" s="642"/>
      <c r="U17" s="642"/>
      <c r="V17" s="642"/>
      <c r="W17" s="642"/>
      <c r="X17" s="642"/>
      <c r="Y17" s="642"/>
      <c r="Z17" s="642"/>
      <c r="AA17" s="640"/>
      <c r="AB17" s="642"/>
      <c r="AC17" s="640"/>
      <c r="AD17" s="640"/>
      <c r="AE17" s="640"/>
      <c r="AF17" s="640"/>
      <c r="AG17" s="366"/>
      <c r="AH17" s="392"/>
      <c r="AI17" s="331"/>
      <c r="AJ17" s="331"/>
      <c r="AK17" s="332" t="str">
        <f t="shared" si="0"/>
        <v>0</v>
      </c>
      <c r="AL17" s="402"/>
      <c r="AM17" s="332" t="str">
        <f t="shared" si="1"/>
        <v>0</v>
      </c>
      <c r="AN17" s="359"/>
      <c r="AO17" s="332" t="str">
        <f t="shared" si="6"/>
        <v>0</v>
      </c>
      <c r="AP17" s="331"/>
      <c r="AQ17" s="332" t="str">
        <f t="shared" si="2"/>
        <v>0</v>
      </c>
      <c r="AR17" s="331"/>
      <c r="AS17" s="332" t="str">
        <f t="shared" si="3"/>
        <v>0</v>
      </c>
      <c r="AT17" s="359"/>
      <c r="AU17" s="332" t="str">
        <f t="shared" si="4"/>
        <v>0</v>
      </c>
      <c r="AV17" s="331"/>
      <c r="AW17" s="332" t="str">
        <f t="shared" si="5"/>
        <v>0</v>
      </c>
      <c r="AX17" s="383"/>
      <c r="AY17" s="383"/>
      <c r="AZ17" s="384"/>
      <c r="BA17" s="383"/>
      <c r="BB17" s="383"/>
      <c r="BC17" s="383"/>
      <c r="BD17" s="638"/>
      <c r="BE17" s="638"/>
      <c r="BF17" s="638"/>
      <c r="BG17" s="638"/>
      <c r="BH17" s="640"/>
      <c r="BI17" s="640"/>
      <c r="BJ17" s="640"/>
      <c r="BK17" s="640"/>
      <c r="BL17" s="403"/>
      <c r="BM17" s="404"/>
      <c r="BN17" s="405"/>
      <c r="BO17" s="405"/>
      <c r="BP17" s="404"/>
      <c r="BQ17" s="404"/>
      <c r="BR17" s="571"/>
      <c r="BS17" s="620"/>
      <c r="BT17" s="607"/>
      <c r="BU17" s="614"/>
      <c r="BV17" s="591"/>
    </row>
    <row r="18" spans="1:75" ht="195.75" customHeight="1">
      <c r="A18" s="646">
        <v>4</v>
      </c>
      <c r="B18" s="435" t="s">
        <v>187</v>
      </c>
      <c r="C18" s="437" t="s">
        <v>188</v>
      </c>
      <c r="D18" s="437" t="s">
        <v>424</v>
      </c>
      <c r="E18" s="307" t="s">
        <v>425</v>
      </c>
      <c r="F18" s="160" t="s">
        <v>67</v>
      </c>
      <c r="G18" s="393" t="s">
        <v>426</v>
      </c>
      <c r="H18" s="435" t="s">
        <v>73</v>
      </c>
      <c r="I18" s="435" t="s">
        <v>73</v>
      </c>
      <c r="J18" s="435" t="s">
        <v>73</v>
      </c>
      <c r="K18" s="435" t="s">
        <v>359</v>
      </c>
      <c r="L18" s="435" t="s">
        <v>73</v>
      </c>
      <c r="M18" s="435" t="s">
        <v>73</v>
      </c>
      <c r="N18" s="435" t="s">
        <v>73</v>
      </c>
      <c r="O18" s="435" t="s">
        <v>359</v>
      </c>
      <c r="P18" s="435" t="s">
        <v>73</v>
      </c>
      <c r="Q18" s="435" t="s">
        <v>73</v>
      </c>
      <c r="R18" s="435" t="s">
        <v>73</v>
      </c>
      <c r="S18" s="435" t="s">
        <v>73</v>
      </c>
      <c r="T18" s="435" t="s">
        <v>359</v>
      </c>
      <c r="U18" s="435" t="s">
        <v>73</v>
      </c>
      <c r="V18" s="435" t="s">
        <v>73</v>
      </c>
      <c r="W18" s="435" t="s">
        <v>359</v>
      </c>
      <c r="X18" s="435" t="s">
        <v>359</v>
      </c>
      <c r="Y18" s="435" t="s">
        <v>73</v>
      </c>
      <c r="Z18" s="435" t="s">
        <v>359</v>
      </c>
      <c r="AA18" s="437">
        <f>COUNTIF(H18:Z18, "SI")</f>
        <v>13</v>
      </c>
      <c r="AB18" s="435" t="s">
        <v>143</v>
      </c>
      <c r="AC18" s="437">
        <f>+VLOOKUP(AB18,Listados!$K$8:$L$12,2,0)</f>
        <v>2</v>
      </c>
      <c r="AD18" s="437" t="str">
        <f>++IF(OR(AA18=0),"",IF(OR(AA18=1,AA18&lt;=5),"Moderado",IF(OR(AA18=6,AA18&lt;=11),"Mayor",IF(OR(AA18&gt;=12),"Catastrófico",""))))</f>
        <v>Catastrófico</v>
      </c>
      <c r="AE18" s="437">
        <f>+VLOOKUP(AD18,Listados!$K$13:$L$17,2,0)</f>
        <v>5</v>
      </c>
      <c r="AF18" s="437" t="str">
        <f>IF(AND(AB18&lt;&gt;"",AD18&lt;&gt;""),VLOOKUP(AB18&amp;AD18,[3]Listados!$M$3:$N$27,2,FALSE),"")</f>
        <v>Extremo</v>
      </c>
      <c r="AG18" s="394" t="s">
        <v>427</v>
      </c>
      <c r="AH18" s="394" t="s">
        <v>425</v>
      </c>
      <c r="AI18" s="57" t="s">
        <v>72</v>
      </c>
      <c r="AJ18" s="45" t="s">
        <v>73</v>
      </c>
      <c r="AK18" s="55">
        <f>+IF(AJ18="si",15,"0")</f>
        <v>15</v>
      </c>
      <c r="AL18" s="45" t="s">
        <v>73</v>
      </c>
      <c r="AM18" s="55">
        <f>+IF(AL18="si",15,"0")</f>
        <v>15</v>
      </c>
      <c r="AN18" s="45" t="s">
        <v>73</v>
      </c>
      <c r="AO18" s="55">
        <f>+IF(AN18="si",15,"0")</f>
        <v>15</v>
      </c>
      <c r="AP18" s="45" t="s">
        <v>72</v>
      </c>
      <c r="AQ18" s="55">
        <f>+IF(AP18="Preventivo",15,IF(AP18="Detectivo",10,"0"))</f>
        <v>15</v>
      </c>
      <c r="AR18" s="45" t="s">
        <v>73</v>
      </c>
      <c r="AS18" s="55">
        <f>+IF(AR18="si",15,"0")</f>
        <v>15</v>
      </c>
      <c r="AT18" s="57" t="s">
        <v>73</v>
      </c>
      <c r="AU18" s="55">
        <f>+IF(AT18="si",15,"0")</f>
        <v>15</v>
      </c>
      <c r="AV18" s="57" t="s">
        <v>74</v>
      </c>
      <c r="AW18" s="55">
        <f>+IF(AV18="Completa",10,IF(AV18="Incompleta",5,"0"))</f>
        <v>10</v>
      </c>
      <c r="AX18" s="80">
        <f>IF((SUM(AK18,AM18,AO18,AQ18,AS18,AU18,AW18)=0),"",(SUM(AK18,AM18,AO18,AQ18,AS18,AU18,AW18)))</f>
        <v>100</v>
      </c>
      <c r="AY18" s="80" t="str">
        <f>IF(AX18&lt;=85,"Débil",IF(AX18&lt;=95,"Moderado",IF(AX18=100,"Fuerte","")))</f>
        <v>Fuerte</v>
      </c>
      <c r="AZ18" s="93" t="s">
        <v>75</v>
      </c>
      <c r="BA18" s="92" t="str">
        <f>+IF(AZ18="siempre","Fuerte",IF(AZ18="Algunas veces","Moderado",IF(AZ18="No se ejecuta","Débil","")))</f>
        <v>Fuerte</v>
      </c>
      <c r="BB18" s="92" t="str">
        <f>IFERROR(VLOOKUP((CONCATENATE(AY18,BA18)),Listados!$U$3:$V$11,2,FALSE),"")</f>
        <v>Fuerte</v>
      </c>
      <c r="BC18" s="92">
        <f>IF(BB18="","",IF(BB18="Débil", 0, IF(BB18="Moderado",50,100)))</f>
        <v>100</v>
      </c>
      <c r="BD18" s="443">
        <f>AVERAGE(BC18:BC21)</f>
        <v>100</v>
      </c>
      <c r="BE18" s="443" t="str">
        <f>IF(BD18&lt;=50,"Débil",IF(BD18&lt;=99,"Moderado",IF(BD18=100,"fuerte","")))</f>
        <v>fuerte</v>
      </c>
      <c r="BF18" s="443">
        <f>+IF(AND(AI18="Preventivo",BE18="Fuerte"),2,IF(AND(AI18="Preventivo",BE18="Moderado"),1,0))</f>
        <v>2</v>
      </c>
      <c r="BG18" s="443">
        <f>+AC18-BF18</f>
        <v>0</v>
      </c>
      <c r="BH18" s="437" t="str">
        <f>+VLOOKUP(MIN(BG18),Listados!$J$18:$K$24,2,TRUE)</f>
        <v>Rara Vez</v>
      </c>
      <c r="BI18" s="437" t="str">
        <f>AD18</f>
        <v>Catastrófico</v>
      </c>
      <c r="BJ18" s="437" t="str">
        <f>IF(AND(BH18&lt;&gt;"",BI18&lt;&gt;""),VLOOKUP(BH18&amp;BI18,Listados!$M$3:$N$27,2,FALSE),"")</f>
        <v>Extremo</v>
      </c>
      <c r="BK18" s="437" t="str">
        <f>+VLOOKUP(BJ18,Listados!$P$3:$Q$6,2,FALSE)</f>
        <v>Reducir el riesgo</v>
      </c>
      <c r="BL18" s="85" t="s">
        <v>428</v>
      </c>
      <c r="BM18" s="85" t="s">
        <v>429</v>
      </c>
      <c r="BN18" s="86">
        <v>45672</v>
      </c>
      <c r="BO18" s="87">
        <v>45991</v>
      </c>
      <c r="BP18" s="85" t="s">
        <v>430</v>
      </c>
      <c r="BQ18" s="85" t="s">
        <v>431</v>
      </c>
      <c r="BR18" s="603" t="s">
        <v>432</v>
      </c>
      <c r="BS18" s="621" t="s">
        <v>433</v>
      </c>
      <c r="BT18" s="603" t="s">
        <v>1188</v>
      </c>
      <c r="BU18" s="587" t="s">
        <v>434</v>
      </c>
      <c r="BV18" s="505" t="s">
        <v>1170</v>
      </c>
    </row>
    <row r="19" spans="1:75" ht="201" customHeight="1">
      <c r="A19" s="647"/>
      <c r="B19" s="641"/>
      <c r="C19" s="639"/>
      <c r="D19" s="654"/>
      <c r="E19" s="310" t="s">
        <v>435</v>
      </c>
      <c r="F19" s="311" t="s">
        <v>67</v>
      </c>
      <c r="G19" s="385" t="s">
        <v>436</v>
      </c>
      <c r="H19" s="641"/>
      <c r="I19" s="641"/>
      <c r="J19" s="641"/>
      <c r="K19" s="641"/>
      <c r="L19" s="641"/>
      <c r="M19" s="641"/>
      <c r="N19" s="641"/>
      <c r="O19" s="641"/>
      <c r="P19" s="641"/>
      <c r="Q19" s="641"/>
      <c r="R19" s="641"/>
      <c r="S19" s="641"/>
      <c r="T19" s="641"/>
      <c r="U19" s="641"/>
      <c r="V19" s="641"/>
      <c r="W19" s="641"/>
      <c r="X19" s="641"/>
      <c r="Y19" s="641"/>
      <c r="Z19" s="641"/>
      <c r="AA19" s="639"/>
      <c r="AB19" s="641"/>
      <c r="AC19" s="639"/>
      <c r="AD19" s="639"/>
      <c r="AE19" s="639"/>
      <c r="AF19" s="639"/>
      <c r="AG19" s="386" t="s">
        <v>437</v>
      </c>
      <c r="AH19" s="386" t="s">
        <v>435</v>
      </c>
      <c r="AI19" s="314" t="s">
        <v>72</v>
      </c>
      <c r="AJ19" s="316" t="s">
        <v>73</v>
      </c>
      <c r="AK19" s="315">
        <f t="shared" si="0"/>
        <v>15</v>
      </c>
      <c r="AL19" s="316" t="s">
        <v>73</v>
      </c>
      <c r="AM19" s="315">
        <f t="shared" si="1"/>
        <v>15</v>
      </c>
      <c r="AN19" s="316" t="s">
        <v>73</v>
      </c>
      <c r="AO19" s="315">
        <f t="shared" si="6"/>
        <v>15</v>
      </c>
      <c r="AP19" s="316" t="s">
        <v>72</v>
      </c>
      <c r="AQ19" s="315">
        <f t="shared" si="2"/>
        <v>15</v>
      </c>
      <c r="AR19" s="316" t="s">
        <v>73</v>
      </c>
      <c r="AS19" s="315">
        <f t="shared" si="3"/>
        <v>15</v>
      </c>
      <c r="AT19" s="314" t="s">
        <v>73</v>
      </c>
      <c r="AU19" s="315">
        <f t="shared" si="4"/>
        <v>15</v>
      </c>
      <c r="AV19" s="314" t="s">
        <v>74</v>
      </c>
      <c r="AW19" s="315">
        <f t="shared" si="5"/>
        <v>10</v>
      </c>
      <c r="AX19" s="318">
        <f>IF((SUM(AK19,AM19,AO19,AQ19,AS19,AU19,AW19)=0),"",(SUM(AK19,AM19,AO19,AQ19,AS19,AU19,AW19)))</f>
        <v>100</v>
      </c>
      <c r="AY19" s="318" t="str">
        <f>IF(AX19&lt;=85,"Débil",IF(AX19&lt;=95,"Moderado",IF(AX19=100,"Fuerte","")))</f>
        <v>Fuerte</v>
      </c>
      <c r="AZ19" s="325" t="s">
        <v>75</v>
      </c>
      <c r="BA19" s="317" t="str">
        <f t="shared" ref="BA19:BA21" si="15">+IF(AZ19="siempre","Fuerte",IF(AZ19="Algunas veces","Moderado",IF(AZ19="No se ejecuta","Débil","")))</f>
        <v>Fuerte</v>
      </c>
      <c r="BB19" s="317" t="str">
        <f>IFERROR(VLOOKUP((CONCATENATE(AY19,BA19)),Listados!$U$3:$V$11,2,FALSE),"")</f>
        <v>Fuerte</v>
      </c>
      <c r="BC19" s="317">
        <f t="shared" ref="BC19:BC21" si="16">IF(BB19="","",IF(BB19="Débil", 0, IF(BB19="Moderado",50,100)))</f>
        <v>100</v>
      </c>
      <c r="BD19" s="637"/>
      <c r="BE19" s="637"/>
      <c r="BF19" s="637"/>
      <c r="BG19" s="637"/>
      <c r="BH19" s="639"/>
      <c r="BI19" s="639"/>
      <c r="BJ19" s="639"/>
      <c r="BK19" s="639"/>
      <c r="BL19" s="387" t="s">
        <v>438</v>
      </c>
      <c r="BM19" s="388" t="s">
        <v>439</v>
      </c>
      <c r="BN19" s="389">
        <v>45672</v>
      </c>
      <c r="BO19" s="390">
        <v>46021</v>
      </c>
      <c r="BP19" s="388" t="s">
        <v>440</v>
      </c>
      <c r="BQ19" s="388" t="s">
        <v>441</v>
      </c>
      <c r="BR19" s="604"/>
      <c r="BS19" s="604"/>
      <c r="BT19" s="606"/>
      <c r="BU19" s="588"/>
      <c r="BV19" s="590"/>
    </row>
    <row r="20" spans="1:75" ht="156.75" customHeight="1">
      <c r="A20" s="647"/>
      <c r="B20" s="641"/>
      <c r="C20" s="639"/>
      <c r="D20" s="654"/>
      <c r="E20" s="364" t="s">
        <v>442</v>
      </c>
      <c r="F20" s="311" t="s">
        <v>67</v>
      </c>
      <c r="G20" s="385" t="s">
        <v>443</v>
      </c>
      <c r="H20" s="641"/>
      <c r="I20" s="641"/>
      <c r="J20" s="641"/>
      <c r="K20" s="641"/>
      <c r="L20" s="641"/>
      <c r="M20" s="641"/>
      <c r="N20" s="641"/>
      <c r="O20" s="641"/>
      <c r="P20" s="641"/>
      <c r="Q20" s="641"/>
      <c r="R20" s="641"/>
      <c r="S20" s="641"/>
      <c r="T20" s="641"/>
      <c r="U20" s="641"/>
      <c r="V20" s="641"/>
      <c r="W20" s="641"/>
      <c r="X20" s="641"/>
      <c r="Y20" s="641"/>
      <c r="Z20" s="641"/>
      <c r="AA20" s="639"/>
      <c r="AB20" s="641"/>
      <c r="AC20" s="639"/>
      <c r="AD20" s="639"/>
      <c r="AE20" s="639"/>
      <c r="AF20" s="639"/>
      <c r="AG20" s="391" t="s">
        <v>444</v>
      </c>
      <c r="AH20" s="386" t="s">
        <v>442</v>
      </c>
      <c r="AI20" s="314" t="s">
        <v>72</v>
      </c>
      <c r="AJ20" s="314" t="s">
        <v>73</v>
      </c>
      <c r="AK20" s="315">
        <f t="shared" si="0"/>
        <v>15</v>
      </c>
      <c r="AL20" s="314" t="s">
        <v>73</v>
      </c>
      <c r="AM20" s="315">
        <f t="shared" si="1"/>
        <v>15</v>
      </c>
      <c r="AN20" s="314" t="s">
        <v>73</v>
      </c>
      <c r="AO20" s="315">
        <f t="shared" si="6"/>
        <v>15</v>
      </c>
      <c r="AP20" s="314" t="s">
        <v>72</v>
      </c>
      <c r="AQ20" s="315">
        <f t="shared" si="2"/>
        <v>15</v>
      </c>
      <c r="AR20" s="314" t="s">
        <v>73</v>
      </c>
      <c r="AS20" s="315">
        <f t="shared" si="3"/>
        <v>15</v>
      </c>
      <c r="AT20" s="314" t="s">
        <v>73</v>
      </c>
      <c r="AU20" s="315">
        <f t="shared" si="4"/>
        <v>15</v>
      </c>
      <c r="AV20" s="314" t="s">
        <v>74</v>
      </c>
      <c r="AW20" s="315">
        <f t="shared" si="5"/>
        <v>10</v>
      </c>
      <c r="AX20" s="318">
        <f>IF((SUM(AK20,AM20,AO20,AQ20,AS20,AU20,AW20)=0),"",(SUM(AK20,AM20,AO20,AQ20,AS20,AU20,AW20)))</f>
        <v>100</v>
      </c>
      <c r="AY20" s="318" t="str">
        <f>IF(AX20&lt;=85,"Débil",IF(AX20&lt;=95,"Moderado",IF(AX20=100,"Fuerte","")))</f>
        <v>Fuerte</v>
      </c>
      <c r="AZ20" s="325" t="s">
        <v>75</v>
      </c>
      <c r="BA20" s="317" t="str">
        <f t="shared" si="15"/>
        <v>Fuerte</v>
      </c>
      <c r="BB20" s="317" t="str">
        <f>IFERROR(VLOOKUP((CONCATENATE(AY20,BA20)),Listados!$U$3:$V$11,2,FALSE),"")</f>
        <v>Fuerte</v>
      </c>
      <c r="BC20" s="317">
        <f t="shared" si="16"/>
        <v>100</v>
      </c>
      <c r="BD20" s="637"/>
      <c r="BE20" s="637"/>
      <c r="BF20" s="637"/>
      <c r="BG20" s="637"/>
      <c r="BH20" s="639"/>
      <c r="BI20" s="639"/>
      <c r="BJ20" s="639"/>
      <c r="BK20" s="639"/>
      <c r="BL20" s="323"/>
      <c r="BM20" s="323"/>
      <c r="BN20" s="326"/>
      <c r="BO20" s="326"/>
      <c r="BP20" s="323"/>
      <c r="BQ20" s="323"/>
      <c r="BR20" s="604"/>
      <c r="BS20" s="604"/>
      <c r="BT20" s="606"/>
      <c r="BU20" s="588"/>
      <c r="BV20" s="590"/>
    </row>
    <row r="21" spans="1:75" ht="15" customHeight="1" thickBot="1">
      <c r="A21" s="648"/>
      <c r="B21" s="642"/>
      <c r="C21" s="640"/>
      <c r="D21" s="655"/>
      <c r="E21" s="365"/>
      <c r="F21" s="328"/>
      <c r="G21" s="331"/>
      <c r="H21" s="642"/>
      <c r="I21" s="642"/>
      <c r="J21" s="642"/>
      <c r="K21" s="642"/>
      <c r="L21" s="642"/>
      <c r="M21" s="642"/>
      <c r="N21" s="642"/>
      <c r="O21" s="642"/>
      <c r="P21" s="642"/>
      <c r="Q21" s="642"/>
      <c r="R21" s="642"/>
      <c r="S21" s="642"/>
      <c r="T21" s="642"/>
      <c r="U21" s="642"/>
      <c r="V21" s="642"/>
      <c r="W21" s="642"/>
      <c r="X21" s="642"/>
      <c r="Y21" s="642"/>
      <c r="Z21" s="642"/>
      <c r="AA21" s="640"/>
      <c r="AB21" s="642"/>
      <c r="AC21" s="640"/>
      <c r="AD21" s="640"/>
      <c r="AE21" s="640"/>
      <c r="AF21" s="640"/>
      <c r="AG21" s="366"/>
      <c r="AH21" s="392"/>
      <c r="AI21" s="331"/>
      <c r="AJ21" s="331"/>
      <c r="AK21" s="332" t="str">
        <f t="shared" si="0"/>
        <v>0</v>
      </c>
      <c r="AL21" s="331"/>
      <c r="AM21" s="332" t="str">
        <f t="shared" si="1"/>
        <v>0</v>
      </c>
      <c r="AN21" s="331"/>
      <c r="AO21" s="332" t="str">
        <f t="shared" si="6"/>
        <v>0</v>
      </c>
      <c r="AP21" s="331"/>
      <c r="AQ21" s="332" t="str">
        <f t="shared" si="2"/>
        <v>0</v>
      </c>
      <c r="AR21" s="331"/>
      <c r="AS21" s="332" t="str">
        <f t="shared" si="3"/>
        <v>0</v>
      </c>
      <c r="AT21" s="331"/>
      <c r="AU21" s="332" t="str">
        <f t="shared" si="4"/>
        <v>0</v>
      </c>
      <c r="AV21" s="331"/>
      <c r="AW21" s="332" t="str">
        <f t="shared" si="5"/>
        <v>0</v>
      </c>
      <c r="AX21" s="383"/>
      <c r="AY21" s="383"/>
      <c r="AZ21" s="334"/>
      <c r="BA21" s="333" t="str">
        <f t="shared" si="15"/>
        <v/>
      </c>
      <c r="BB21" s="333" t="str">
        <f>IFERROR(VLOOKUP((CONCATENATE(AY21,BA21)),Listados!$U$3:$V$11,2,FALSE),"")</f>
        <v/>
      </c>
      <c r="BC21" s="333" t="str">
        <f t="shared" si="16"/>
        <v/>
      </c>
      <c r="BD21" s="638"/>
      <c r="BE21" s="638"/>
      <c r="BF21" s="638"/>
      <c r="BG21" s="638"/>
      <c r="BH21" s="640"/>
      <c r="BI21" s="640"/>
      <c r="BJ21" s="640"/>
      <c r="BK21" s="640"/>
      <c r="BL21" s="335"/>
      <c r="BM21" s="335"/>
      <c r="BN21" s="336"/>
      <c r="BO21" s="336"/>
      <c r="BP21" s="335"/>
      <c r="BQ21" s="335"/>
      <c r="BR21" s="605"/>
      <c r="BS21" s="605"/>
      <c r="BT21" s="607"/>
      <c r="BU21" s="589"/>
      <c r="BV21" s="591"/>
    </row>
    <row r="22" spans="1:75" ht="183" customHeight="1">
      <c r="A22" s="646">
        <v>5</v>
      </c>
      <c r="B22" s="435" t="s">
        <v>266</v>
      </c>
      <c r="C22" s="505" t="s">
        <v>281</v>
      </c>
      <c r="D22" s="643" t="s">
        <v>445</v>
      </c>
      <c r="E22" s="307" t="s">
        <v>1191</v>
      </c>
      <c r="F22" s="160" t="s">
        <v>67</v>
      </c>
      <c r="G22" s="57" t="s">
        <v>446</v>
      </c>
      <c r="H22" s="435" t="s">
        <v>73</v>
      </c>
      <c r="I22" s="435" t="s">
        <v>73</v>
      </c>
      <c r="J22" s="435" t="s">
        <v>73</v>
      </c>
      <c r="K22" s="435" t="s">
        <v>73</v>
      </c>
      <c r="L22" s="435" t="s">
        <v>73</v>
      </c>
      <c r="M22" s="435" t="s">
        <v>73</v>
      </c>
      <c r="N22" s="435" t="s">
        <v>73</v>
      </c>
      <c r="O22" s="435" t="s">
        <v>73</v>
      </c>
      <c r="P22" s="435" t="s">
        <v>359</v>
      </c>
      <c r="Q22" s="435" t="s">
        <v>73</v>
      </c>
      <c r="R22" s="435" t="s">
        <v>73</v>
      </c>
      <c r="S22" s="435" t="s">
        <v>73</v>
      </c>
      <c r="T22" s="435" t="s">
        <v>359</v>
      </c>
      <c r="U22" s="435" t="s">
        <v>359</v>
      </c>
      <c r="V22" s="435" t="s">
        <v>73</v>
      </c>
      <c r="W22" s="435" t="s">
        <v>73</v>
      </c>
      <c r="X22" s="435" t="s">
        <v>73</v>
      </c>
      <c r="Y22" s="435" t="s">
        <v>73</v>
      </c>
      <c r="Z22" s="435" t="s">
        <v>73</v>
      </c>
      <c r="AA22" s="437">
        <f>COUNTIF(H22:Z22, "SI")</f>
        <v>16</v>
      </c>
      <c r="AB22" s="435" t="s">
        <v>85</v>
      </c>
      <c r="AC22" s="437">
        <f>+VLOOKUP(AB22,Listados!$K$8:$L$12,2,0)</f>
        <v>3</v>
      </c>
      <c r="AD22" s="437" t="str">
        <f>++IF(OR(AA22=0),"",IF(OR(AA22=1,AA22&lt;=5),"Moderado",IF(OR(AA22=6,AA22&lt;=11),"Mayor",IF(OR(AA22&gt;=12),"Catastrófico",""))))</f>
        <v>Catastrófico</v>
      </c>
      <c r="AE22" s="437">
        <f>+VLOOKUP(AD22,Listados!$K$13:$L$17,2,0)</f>
        <v>5</v>
      </c>
      <c r="AF22" s="437" t="str">
        <f>IF(AND(AB22&lt;&gt;"",AD22&lt;&gt;""),VLOOKUP(AB22&amp;AD22,[3]Listados!$M$3:$N$27,2,FALSE),"")</f>
        <v>Extremo</v>
      </c>
      <c r="AG22" s="338" t="s">
        <v>1192</v>
      </c>
      <c r="AH22" s="161" t="s">
        <v>447</v>
      </c>
      <c r="AI22" s="45" t="s">
        <v>72</v>
      </c>
      <c r="AJ22" s="45" t="s">
        <v>73</v>
      </c>
      <c r="AK22" s="55">
        <f>+IF(AJ22="si",15,"0")</f>
        <v>15</v>
      </c>
      <c r="AL22" s="45" t="s">
        <v>73</v>
      </c>
      <c r="AM22" s="55">
        <f>+IF(AL22="si",15,"0")</f>
        <v>15</v>
      </c>
      <c r="AN22" s="45" t="s">
        <v>73</v>
      </c>
      <c r="AO22" s="55">
        <f>+IF(AN22="si",15,"0")</f>
        <v>15</v>
      </c>
      <c r="AP22" s="45" t="s">
        <v>72</v>
      </c>
      <c r="AQ22" s="55">
        <f>+IF(AP22="Preventivo",15,IF(AP22="Detectivo",10,"0"))</f>
        <v>15</v>
      </c>
      <c r="AR22" s="45" t="s">
        <v>73</v>
      </c>
      <c r="AS22" s="55">
        <f>+IF(AR22="si",15,"0")</f>
        <v>15</v>
      </c>
      <c r="AT22" s="45" t="s">
        <v>73</v>
      </c>
      <c r="AU22" s="55">
        <f>+IF(AT22="si",15,"0")</f>
        <v>15</v>
      </c>
      <c r="AV22" s="45" t="s">
        <v>74</v>
      </c>
      <c r="AW22" s="55">
        <f>+IF(AV22="Completa",10,IF(AV22="Incompleta",5,"0"))</f>
        <v>10</v>
      </c>
      <c r="AX22" s="80">
        <f>IF((SUM(AK22,AM22,AO22,AQ22,AS22,AU22,AW22)=0),"",(SUM(AK22,AM22,AO22,AQ22,AS22,AU22,AW22)))</f>
        <v>100</v>
      </c>
      <c r="AY22" s="80" t="str">
        <f>IF(AX22&lt;=85,"Débil",IF(AX22&lt;=95,"Moderado",IF(AX22=100,"Fuerte","")))</f>
        <v>Fuerte</v>
      </c>
      <c r="AZ22" s="93" t="s">
        <v>75</v>
      </c>
      <c r="BA22" s="80" t="str">
        <f>+IF(AZ22="siempre","Fuerte",IF(AZ22="Algunas veces","Moderado",IF(AZ22="No se ejecuta","Débil","")))</f>
        <v>Fuerte</v>
      </c>
      <c r="BB22" s="80" t="str">
        <f>IFERROR(VLOOKUP((CONCATENATE(AY22,BA22)),Listados!$U$3:$V$11,2,FALSE),"")</f>
        <v>Fuerte</v>
      </c>
      <c r="BC22" s="80">
        <f>IF(BB22="","",IF(BB22="Débil", 0, IF(BB22="Moderado",50,100)))</f>
        <v>100</v>
      </c>
      <c r="BD22" s="443">
        <f>AVERAGE(BC22:BC25)</f>
        <v>100</v>
      </c>
      <c r="BE22" s="443" t="str">
        <f>IF(BD22&lt;=50,"Débil",IF(BD22&lt;=99,"Moderado",IF(BD22=100,"fuerte","")))</f>
        <v>fuerte</v>
      </c>
      <c r="BF22" s="443">
        <f>+IF(AND(AI22="Preventivo",BE22="Fuerte"),2,IF(AND(AI22="Preventivo",BE22="Moderado"),1,0))</f>
        <v>2</v>
      </c>
      <c r="BG22" s="443">
        <f>+AC22-BF22</f>
        <v>1</v>
      </c>
      <c r="BH22" s="437" t="str">
        <f>+VLOOKUP(MIN(BG22),Listados!$J$18:$K$24,2,TRUE)</f>
        <v>Rara Vez</v>
      </c>
      <c r="BI22" s="437" t="str">
        <f>AD22</f>
        <v>Catastrófico</v>
      </c>
      <c r="BJ22" s="437" t="str">
        <f>IF(AND(BH22&lt;&gt;"",BI22&lt;&gt;""),VLOOKUP(BH22&amp;BI22,Listados!$M$3:$N$27,2,FALSE),"")</f>
        <v>Extremo</v>
      </c>
      <c r="BK22" s="437" t="str">
        <f>+VLOOKUP(BJ22,Listados!$P$3:$Q$6,2,FALSE)</f>
        <v>Reducir el riesgo</v>
      </c>
      <c r="BL22" s="169" t="s">
        <v>448</v>
      </c>
      <c r="BM22" s="85" t="s">
        <v>449</v>
      </c>
      <c r="BN22" s="86">
        <v>45658</v>
      </c>
      <c r="BO22" s="87">
        <v>46022</v>
      </c>
      <c r="BP22" s="97" t="s">
        <v>450</v>
      </c>
      <c r="BQ22" s="97" t="s">
        <v>451</v>
      </c>
      <c r="BR22" s="603" t="s">
        <v>452</v>
      </c>
      <c r="BS22" s="603" t="s">
        <v>453</v>
      </c>
      <c r="BT22" s="603" t="s">
        <v>1193</v>
      </c>
      <c r="BU22" s="587" t="s">
        <v>454</v>
      </c>
      <c r="BV22" s="505" t="s">
        <v>1171</v>
      </c>
    </row>
    <row r="23" spans="1:75" ht="172.5" customHeight="1">
      <c r="A23" s="647"/>
      <c r="B23" s="641"/>
      <c r="C23" s="649"/>
      <c r="D23" s="644"/>
      <c r="E23" s="310" t="s">
        <v>455</v>
      </c>
      <c r="F23" s="311" t="s">
        <v>67</v>
      </c>
      <c r="G23" s="314" t="s">
        <v>456</v>
      </c>
      <c r="H23" s="641"/>
      <c r="I23" s="641"/>
      <c r="J23" s="641"/>
      <c r="K23" s="641"/>
      <c r="L23" s="641"/>
      <c r="M23" s="641"/>
      <c r="N23" s="641"/>
      <c r="O23" s="641"/>
      <c r="P23" s="641"/>
      <c r="Q23" s="641"/>
      <c r="R23" s="641"/>
      <c r="S23" s="641"/>
      <c r="T23" s="641"/>
      <c r="U23" s="641"/>
      <c r="V23" s="641"/>
      <c r="W23" s="641"/>
      <c r="X23" s="641"/>
      <c r="Y23" s="641"/>
      <c r="Z23" s="641"/>
      <c r="AA23" s="639"/>
      <c r="AB23" s="641"/>
      <c r="AC23" s="639"/>
      <c r="AD23" s="639"/>
      <c r="AE23" s="639"/>
      <c r="AF23" s="639"/>
      <c r="AG23" s="312" t="s">
        <v>457</v>
      </c>
      <c r="AH23" s="346" t="s">
        <v>447</v>
      </c>
      <c r="AI23" s="316" t="s">
        <v>72</v>
      </c>
      <c r="AJ23" s="316" t="s">
        <v>73</v>
      </c>
      <c r="AK23" s="315">
        <f t="shared" si="0"/>
        <v>15</v>
      </c>
      <c r="AL23" s="316" t="s">
        <v>73</v>
      </c>
      <c r="AM23" s="315">
        <f t="shared" si="1"/>
        <v>15</v>
      </c>
      <c r="AN23" s="316" t="s">
        <v>73</v>
      </c>
      <c r="AO23" s="315">
        <f t="shared" si="6"/>
        <v>15</v>
      </c>
      <c r="AP23" s="316" t="s">
        <v>72</v>
      </c>
      <c r="AQ23" s="315">
        <f t="shared" si="2"/>
        <v>15</v>
      </c>
      <c r="AR23" s="316" t="s">
        <v>73</v>
      </c>
      <c r="AS23" s="315">
        <f t="shared" si="3"/>
        <v>15</v>
      </c>
      <c r="AT23" s="316" t="s">
        <v>73</v>
      </c>
      <c r="AU23" s="315">
        <f t="shared" si="4"/>
        <v>15</v>
      </c>
      <c r="AV23" s="316" t="s">
        <v>74</v>
      </c>
      <c r="AW23" s="315">
        <f t="shared" si="5"/>
        <v>10</v>
      </c>
      <c r="AX23" s="318">
        <f t="shared" ref="AX23:AX25" si="17">IF((SUM(AK23,AM23,AO23,AQ23,AS23,AU23,AW23)=0),"",(SUM(AK23,AM23,AO23,AQ23,AS23,AU23,AW23)))</f>
        <v>100</v>
      </c>
      <c r="AY23" s="318" t="str">
        <f t="shared" ref="AY23:AY25" si="18">IF(AX23&lt;=85,"Débil",IF(AX23&lt;=95,"Moderado",IF(AX23=100,"Fuerte","")))</f>
        <v>Fuerte</v>
      </c>
      <c r="AZ23" s="319" t="s">
        <v>75</v>
      </c>
      <c r="BA23" s="318" t="str">
        <f t="shared" ref="BA23:BA25" si="19">+IF(AZ23="siempre","Fuerte",IF(AZ23="Algunas veces","Moderado",IF(AZ23="No se ejecuta","Débil","")))</f>
        <v>Fuerte</v>
      </c>
      <c r="BB23" s="318" t="str">
        <f>IFERROR(VLOOKUP((CONCATENATE(AY23,BA23)),Listados!$U$3:$V$11,2,FALSE),"")</f>
        <v>Fuerte</v>
      </c>
      <c r="BC23" s="318">
        <f t="shared" ref="BC23:BC25" si="20">IF(BB23="","",IF(BB23="Débil", 0, IF(BB23="Moderado",50,100)))</f>
        <v>100</v>
      </c>
      <c r="BD23" s="637"/>
      <c r="BE23" s="637"/>
      <c r="BF23" s="637"/>
      <c r="BG23" s="637"/>
      <c r="BH23" s="639"/>
      <c r="BI23" s="639"/>
      <c r="BJ23" s="639"/>
      <c r="BK23" s="639"/>
      <c r="BL23" s="323"/>
      <c r="BM23" s="323"/>
      <c r="BN23" s="323"/>
      <c r="BO23" s="323"/>
      <c r="BP23" s="323"/>
      <c r="BQ23" s="323"/>
      <c r="BR23" s="604"/>
      <c r="BS23" s="606"/>
      <c r="BT23" s="604"/>
      <c r="BU23" s="588"/>
      <c r="BV23" s="590"/>
    </row>
    <row r="24" spans="1:75" ht="151.5" customHeight="1">
      <c r="A24" s="647"/>
      <c r="B24" s="641"/>
      <c r="C24" s="649"/>
      <c r="D24" s="644"/>
      <c r="E24" s="310" t="s">
        <v>458</v>
      </c>
      <c r="F24" s="311" t="s">
        <v>67</v>
      </c>
      <c r="G24" s="314" t="s">
        <v>459</v>
      </c>
      <c r="H24" s="641"/>
      <c r="I24" s="641"/>
      <c r="J24" s="641"/>
      <c r="K24" s="641"/>
      <c r="L24" s="641"/>
      <c r="M24" s="641"/>
      <c r="N24" s="641"/>
      <c r="O24" s="641"/>
      <c r="P24" s="641"/>
      <c r="Q24" s="641"/>
      <c r="R24" s="641"/>
      <c r="S24" s="641"/>
      <c r="T24" s="641"/>
      <c r="U24" s="641"/>
      <c r="V24" s="641"/>
      <c r="W24" s="641"/>
      <c r="X24" s="641"/>
      <c r="Y24" s="641"/>
      <c r="Z24" s="641"/>
      <c r="AA24" s="639"/>
      <c r="AB24" s="641"/>
      <c r="AC24" s="639"/>
      <c r="AD24" s="639"/>
      <c r="AE24" s="639"/>
      <c r="AF24" s="639"/>
      <c r="AG24" s="324" t="s">
        <v>460</v>
      </c>
      <c r="AH24" s="346" t="s">
        <v>447</v>
      </c>
      <c r="AI24" s="316" t="s">
        <v>72</v>
      </c>
      <c r="AJ24" s="316" t="s">
        <v>73</v>
      </c>
      <c r="AK24" s="315">
        <f t="shared" si="0"/>
        <v>15</v>
      </c>
      <c r="AL24" s="316" t="s">
        <v>73</v>
      </c>
      <c r="AM24" s="315">
        <f t="shared" si="1"/>
        <v>15</v>
      </c>
      <c r="AN24" s="316" t="s">
        <v>73</v>
      </c>
      <c r="AO24" s="315">
        <f t="shared" si="6"/>
        <v>15</v>
      </c>
      <c r="AP24" s="316" t="s">
        <v>72</v>
      </c>
      <c r="AQ24" s="315">
        <f t="shared" si="2"/>
        <v>15</v>
      </c>
      <c r="AR24" s="316" t="s">
        <v>73</v>
      </c>
      <c r="AS24" s="315">
        <f t="shared" si="3"/>
        <v>15</v>
      </c>
      <c r="AT24" s="316" t="s">
        <v>73</v>
      </c>
      <c r="AU24" s="315">
        <f t="shared" si="4"/>
        <v>15</v>
      </c>
      <c r="AV24" s="316" t="s">
        <v>74</v>
      </c>
      <c r="AW24" s="315">
        <f t="shared" si="5"/>
        <v>10</v>
      </c>
      <c r="AX24" s="318">
        <f t="shared" si="17"/>
        <v>100</v>
      </c>
      <c r="AY24" s="318" t="str">
        <f t="shared" si="18"/>
        <v>Fuerte</v>
      </c>
      <c r="AZ24" s="319" t="s">
        <v>75</v>
      </c>
      <c r="BA24" s="318" t="str">
        <f t="shared" si="19"/>
        <v>Fuerte</v>
      </c>
      <c r="BB24" s="318" t="str">
        <f>IFERROR(VLOOKUP((CONCATENATE(AY24,BA24)),Listados!$U$3:$V$11,2,FALSE),"")</f>
        <v>Fuerte</v>
      </c>
      <c r="BC24" s="318">
        <f t="shared" si="20"/>
        <v>100</v>
      </c>
      <c r="BD24" s="637"/>
      <c r="BE24" s="637"/>
      <c r="BF24" s="637"/>
      <c r="BG24" s="637"/>
      <c r="BH24" s="639"/>
      <c r="BI24" s="639"/>
      <c r="BJ24" s="639"/>
      <c r="BK24" s="639"/>
      <c r="BL24" s="323"/>
      <c r="BM24" s="323"/>
      <c r="BN24" s="326"/>
      <c r="BO24" s="326"/>
      <c r="BP24" s="323"/>
      <c r="BQ24" s="323"/>
      <c r="BR24" s="604"/>
      <c r="BS24" s="606"/>
      <c r="BT24" s="604"/>
      <c r="BU24" s="588"/>
      <c r="BV24" s="590"/>
    </row>
    <row r="25" spans="1:75" ht="129" customHeight="1" thickBot="1">
      <c r="A25" s="648"/>
      <c r="B25" s="642"/>
      <c r="C25" s="650"/>
      <c r="D25" s="645"/>
      <c r="E25" s="327" t="s">
        <v>461</v>
      </c>
      <c r="F25" s="328" t="s">
        <v>121</v>
      </c>
      <c r="G25" s="331" t="s">
        <v>462</v>
      </c>
      <c r="H25" s="642"/>
      <c r="I25" s="642"/>
      <c r="J25" s="642"/>
      <c r="K25" s="642"/>
      <c r="L25" s="642"/>
      <c r="M25" s="642"/>
      <c r="N25" s="642"/>
      <c r="O25" s="642"/>
      <c r="P25" s="642"/>
      <c r="Q25" s="642"/>
      <c r="R25" s="642"/>
      <c r="S25" s="642"/>
      <c r="T25" s="642"/>
      <c r="U25" s="642"/>
      <c r="V25" s="642"/>
      <c r="W25" s="642"/>
      <c r="X25" s="642"/>
      <c r="Y25" s="642"/>
      <c r="Z25" s="642"/>
      <c r="AA25" s="640"/>
      <c r="AB25" s="642"/>
      <c r="AC25" s="640"/>
      <c r="AD25" s="640"/>
      <c r="AE25" s="640"/>
      <c r="AF25" s="640"/>
      <c r="AG25" s="329" t="s">
        <v>463</v>
      </c>
      <c r="AH25" s="382" t="s">
        <v>464</v>
      </c>
      <c r="AI25" s="359" t="s">
        <v>72</v>
      </c>
      <c r="AJ25" s="359" t="s">
        <v>73</v>
      </c>
      <c r="AK25" s="332">
        <f t="shared" si="0"/>
        <v>15</v>
      </c>
      <c r="AL25" s="359" t="s">
        <v>73</v>
      </c>
      <c r="AM25" s="332">
        <f t="shared" si="1"/>
        <v>15</v>
      </c>
      <c r="AN25" s="359" t="s">
        <v>73</v>
      </c>
      <c r="AO25" s="332">
        <f t="shared" si="6"/>
        <v>15</v>
      </c>
      <c r="AP25" s="359" t="s">
        <v>72</v>
      </c>
      <c r="AQ25" s="332">
        <f t="shared" si="2"/>
        <v>15</v>
      </c>
      <c r="AR25" s="359" t="s">
        <v>73</v>
      </c>
      <c r="AS25" s="332">
        <f t="shared" si="3"/>
        <v>15</v>
      </c>
      <c r="AT25" s="359" t="s">
        <v>73</v>
      </c>
      <c r="AU25" s="332">
        <f t="shared" si="4"/>
        <v>15</v>
      </c>
      <c r="AV25" s="359" t="s">
        <v>74</v>
      </c>
      <c r="AW25" s="332">
        <f t="shared" si="5"/>
        <v>10</v>
      </c>
      <c r="AX25" s="383">
        <f t="shared" si="17"/>
        <v>100</v>
      </c>
      <c r="AY25" s="383" t="str">
        <f t="shared" si="18"/>
        <v>Fuerte</v>
      </c>
      <c r="AZ25" s="384" t="s">
        <v>75</v>
      </c>
      <c r="BA25" s="383" t="str">
        <f t="shared" si="19"/>
        <v>Fuerte</v>
      </c>
      <c r="BB25" s="383" t="str">
        <f>IFERROR(VLOOKUP((CONCATENATE(AY25,BA25)),Listados!$U$3:$V$11,2,FALSE),"")</f>
        <v>Fuerte</v>
      </c>
      <c r="BC25" s="383">
        <f t="shared" si="20"/>
        <v>100</v>
      </c>
      <c r="BD25" s="638"/>
      <c r="BE25" s="638"/>
      <c r="BF25" s="638"/>
      <c r="BG25" s="638"/>
      <c r="BH25" s="640"/>
      <c r="BI25" s="640"/>
      <c r="BJ25" s="640"/>
      <c r="BK25" s="640"/>
      <c r="BL25" s="335"/>
      <c r="BM25" s="335"/>
      <c r="BN25" s="336"/>
      <c r="BO25" s="336"/>
      <c r="BP25" s="335"/>
      <c r="BQ25" s="335"/>
      <c r="BR25" s="605"/>
      <c r="BS25" s="607"/>
      <c r="BT25" s="605"/>
      <c r="BU25" s="589"/>
      <c r="BV25" s="591"/>
    </row>
    <row r="26" spans="1:75" ht="227.25" customHeight="1">
      <c r="A26" s="629">
        <v>6</v>
      </c>
      <c r="B26" s="435" t="s">
        <v>266</v>
      </c>
      <c r="C26" s="437" t="s">
        <v>281</v>
      </c>
      <c r="D26" s="435" t="s">
        <v>1189</v>
      </c>
      <c r="E26" s="307" t="s">
        <v>465</v>
      </c>
      <c r="F26" s="160" t="s">
        <v>67</v>
      </c>
      <c r="G26" s="295" t="s">
        <v>466</v>
      </c>
      <c r="H26" s="435" t="s">
        <v>73</v>
      </c>
      <c r="I26" s="435" t="s">
        <v>73</v>
      </c>
      <c r="J26" s="435" t="s">
        <v>73</v>
      </c>
      <c r="K26" s="435" t="s">
        <v>359</v>
      </c>
      <c r="L26" s="435" t="s">
        <v>73</v>
      </c>
      <c r="M26" s="435" t="s">
        <v>359</v>
      </c>
      <c r="N26" s="435" t="s">
        <v>73</v>
      </c>
      <c r="O26" s="435" t="s">
        <v>359</v>
      </c>
      <c r="P26" s="435" t="s">
        <v>73</v>
      </c>
      <c r="Q26" s="435" t="s">
        <v>73</v>
      </c>
      <c r="R26" s="435" t="s">
        <v>73</v>
      </c>
      <c r="S26" s="435" t="s">
        <v>73</v>
      </c>
      <c r="T26" s="435" t="s">
        <v>359</v>
      </c>
      <c r="U26" s="435" t="s">
        <v>359</v>
      </c>
      <c r="V26" s="435" t="s">
        <v>359</v>
      </c>
      <c r="W26" s="435" t="s">
        <v>359</v>
      </c>
      <c r="X26" s="435" t="s">
        <v>359</v>
      </c>
      <c r="Y26" s="435" t="s">
        <v>359</v>
      </c>
      <c r="Z26" s="435" t="s">
        <v>359</v>
      </c>
      <c r="AA26" s="437">
        <f>COUNTIF(H26:Z26, "SI")</f>
        <v>9</v>
      </c>
      <c r="AB26" s="435" t="s">
        <v>271</v>
      </c>
      <c r="AC26" s="437">
        <f>+VLOOKUP(AB26,Listados!$K$8:$L$12,2,0)</f>
        <v>1</v>
      </c>
      <c r="AD26" s="437" t="str">
        <f>++IF(OR(AA26=0),"",IF(OR(AA26=1,AA26&lt;=5),"Moderado",IF(OR(AA26=6,AA26&lt;=11),"Mayor",IF(OR(AA26&gt;=12),"Catastrófico",""))))</f>
        <v>Mayor</v>
      </c>
      <c r="AE26" s="437">
        <f>+VLOOKUP(AD26,Listados!$K$13:$L$17,2,0)</f>
        <v>4</v>
      </c>
      <c r="AF26" s="437" t="str">
        <f>IF(AND(AB26&lt;&gt;"",AD26&lt;&gt;""),VLOOKUP(AB26&amp;AD26,[3]Listados!$M$3:$N$27,2,FALSE),"")</f>
        <v>Alto</v>
      </c>
      <c r="AG26" s="379" t="s">
        <v>467</v>
      </c>
      <c r="AH26" s="380" t="s">
        <v>465</v>
      </c>
      <c r="AI26" s="45" t="s">
        <v>72</v>
      </c>
      <c r="AJ26" s="45" t="s">
        <v>73</v>
      </c>
      <c r="AK26" s="55">
        <f>+IF(AJ26="si",15,"0")</f>
        <v>15</v>
      </c>
      <c r="AL26" s="45" t="s">
        <v>73</v>
      </c>
      <c r="AM26" s="55">
        <f>+IF(AL26="si",15,"0")</f>
        <v>15</v>
      </c>
      <c r="AN26" s="45" t="s">
        <v>73</v>
      </c>
      <c r="AO26" s="55">
        <f>+IF(AN26="si",15,"0")</f>
        <v>15</v>
      </c>
      <c r="AP26" s="45" t="s">
        <v>72</v>
      </c>
      <c r="AQ26" s="55">
        <f>+IF(AP26="Preventivo",15,IF(AP26="Detectivo",10,"0"))</f>
        <v>15</v>
      </c>
      <c r="AR26" s="45" t="s">
        <v>73</v>
      </c>
      <c r="AS26" s="55">
        <f>+IF(AR26="si",15,"0")</f>
        <v>15</v>
      </c>
      <c r="AT26" s="45" t="s">
        <v>73</v>
      </c>
      <c r="AU26" s="55">
        <f>+IF(AT26="si",15,"0")</f>
        <v>15</v>
      </c>
      <c r="AV26" s="45" t="s">
        <v>74</v>
      </c>
      <c r="AW26" s="55">
        <f>+IF(AV26="Completa",10,IF(AV26="Incompleta",5,"0"))</f>
        <v>10</v>
      </c>
      <c r="AX26" s="80">
        <f t="shared" ref="AX26:AX58" si="21">IF((SUM(AK26,AM26,AO26,AQ26,AS26,AU26,AW26)=0),"",(SUM(AK26,AM26,AO26,AQ26,AS26,AU26,AW26)))</f>
        <v>100</v>
      </c>
      <c r="AY26" s="80" t="str">
        <f t="shared" ref="AY26:AY58" si="22">IF(AX26&lt;=85,"Débil",IF(AX26&lt;=95,"Moderado",IF(AX26=100,"Fuerte","")))</f>
        <v>Fuerte</v>
      </c>
      <c r="AZ26" s="84" t="s">
        <v>75</v>
      </c>
      <c r="BA26" s="80" t="str">
        <f>+IF(AZ26="siempre","Fuerte",IF(AZ26="Algunas veces","Moderado",IF(AZ26="No se ejecuta","Débil","")))</f>
        <v>Fuerte</v>
      </c>
      <c r="BB26" s="80" t="str">
        <f>IFERROR(VLOOKUP((CONCATENATE(AY26,BA26)),Listados!$U$3:$V$11,2,FALSE),"")</f>
        <v>Fuerte</v>
      </c>
      <c r="BC26" s="80">
        <f>IF(BB26="","",IF(BB26="Débil", 0, IF(BB26="Moderado",50,100)))</f>
        <v>100</v>
      </c>
      <c r="BD26" s="443">
        <f>AVERAGE(BC26:BC29)</f>
        <v>100</v>
      </c>
      <c r="BE26" s="443" t="str">
        <f>IF(BD26&lt;=50,"Débil",IF(BD26&lt;=99,"Moderado",IF(BD26=100,"fuerte","")))</f>
        <v>fuerte</v>
      </c>
      <c r="BF26" s="443">
        <f>+IF(AND(AI26="Preventivo",BE26="Fuerte"),2,IF(AND(AI26="Preventivo",BE26="Moderado"),1,0))</f>
        <v>2</v>
      </c>
      <c r="BG26" s="443">
        <f>+AC26-BF26</f>
        <v>-1</v>
      </c>
      <c r="BH26" s="437" t="str">
        <f>+VLOOKUP(MIN(BG26),Listados!$J$18:$K$24,2,TRUE)</f>
        <v>Rara Vez</v>
      </c>
      <c r="BI26" s="437" t="str">
        <f>AD26</f>
        <v>Mayor</v>
      </c>
      <c r="BJ26" s="437" t="str">
        <f>IF(AND(BH26&lt;&gt;"",BI26&lt;&gt;""),VLOOKUP(BH26&amp;BI26,Listados!$M$3:$N$27,2,FALSE),"")</f>
        <v>Alto</v>
      </c>
      <c r="BK26" s="437" t="str">
        <f>+VLOOKUP(BJ26,Listados!$P$3:$Q$6,2,FALSE)</f>
        <v>Reducir el riesgo</v>
      </c>
      <c r="BL26" s="169" t="s">
        <v>468</v>
      </c>
      <c r="BM26" s="97" t="s">
        <v>469</v>
      </c>
      <c r="BN26" s="162">
        <v>45901</v>
      </c>
      <c r="BO26" s="162">
        <v>46022</v>
      </c>
      <c r="BP26" s="97" t="s">
        <v>470</v>
      </c>
      <c r="BQ26" s="97" t="s">
        <v>471</v>
      </c>
      <c r="BR26" s="381" t="s">
        <v>472</v>
      </c>
      <c r="BS26" s="569" t="s">
        <v>473</v>
      </c>
      <c r="BT26" s="603" t="s">
        <v>1190</v>
      </c>
      <c r="BU26" s="587" t="s">
        <v>474</v>
      </c>
      <c r="BV26" s="505" t="s">
        <v>1172</v>
      </c>
    </row>
    <row r="27" spans="1:75" ht="211.5" customHeight="1">
      <c r="A27" s="653"/>
      <c r="B27" s="641"/>
      <c r="C27" s="639"/>
      <c r="D27" s="641"/>
      <c r="E27" s="310" t="s">
        <v>475</v>
      </c>
      <c r="F27" s="311" t="s">
        <v>67</v>
      </c>
      <c r="G27" s="340" t="s">
        <v>476</v>
      </c>
      <c r="H27" s="641"/>
      <c r="I27" s="641"/>
      <c r="J27" s="641"/>
      <c r="K27" s="641"/>
      <c r="L27" s="641"/>
      <c r="M27" s="641"/>
      <c r="N27" s="641"/>
      <c r="O27" s="641"/>
      <c r="P27" s="641"/>
      <c r="Q27" s="641"/>
      <c r="R27" s="641"/>
      <c r="S27" s="641"/>
      <c r="T27" s="641"/>
      <c r="U27" s="641"/>
      <c r="V27" s="641"/>
      <c r="W27" s="641"/>
      <c r="X27" s="641"/>
      <c r="Y27" s="641"/>
      <c r="Z27" s="641"/>
      <c r="AA27" s="639"/>
      <c r="AB27" s="641"/>
      <c r="AC27" s="639"/>
      <c r="AD27" s="639"/>
      <c r="AE27" s="639"/>
      <c r="AF27" s="639"/>
      <c r="AG27" s="375" t="s">
        <v>477</v>
      </c>
      <c r="AH27" s="376" t="s">
        <v>475</v>
      </c>
      <c r="AI27" s="316" t="s">
        <v>72</v>
      </c>
      <c r="AJ27" s="316" t="s">
        <v>73</v>
      </c>
      <c r="AK27" s="315">
        <f t="shared" si="0"/>
        <v>15</v>
      </c>
      <c r="AL27" s="316" t="s">
        <v>73</v>
      </c>
      <c r="AM27" s="315">
        <f t="shared" si="1"/>
        <v>15</v>
      </c>
      <c r="AN27" s="316" t="s">
        <v>73</v>
      </c>
      <c r="AO27" s="315">
        <f t="shared" si="6"/>
        <v>15</v>
      </c>
      <c r="AP27" s="316" t="s">
        <v>72</v>
      </c>
      <c r="AQ27" s="315">
        <f t="shared" si="2"/>
        <v>15</v>
      </c>
      <c r="AR27" s="316" t="s">
        <v>73</v>
      </c>
      <c r="AS27" s="315">
        <f t="shared" si="3"/>
        <v>15</v>
      </c>
      <c r="AT27" s="316" t="s">
        <v>73</v>
      </c>
      <c r="AU27" s="315">
        <f t="shared" si="4"/>
        <v>15</v>
      </c>
      <c r="AV27" s="316" t="s">
        <v>74</v>
      </c>
      <c r="AW27" s="315">
        <f t="shared" si="5"/>
        <v>10</v>
      </c>
      <c r="AX27" s="318">
        <f t="shared" si="21"/>
        <v>100</v>
      </c>
      <c r="AY27" s="318" t="str">
        <f t="shared" si="22"/>
        <v>Fuerte</v>
      </c>
      <c r="AZ27" s="319" t="s">
        <v>75</v>
      </c>
      <c r="BA27" s="318" t="str">
        <f t="shared" ref="BA27:BA91" si="23">+IF(AZ27="siempre","Fuerte",IF(AZ27="Algunas veces","Moderado",IF(AZ27="No se ejecuta","Débil","")))</f>
        <v>Fuerte</v>
      </c>
      <c r="BB27" s="318" t="str">
        <f>IFERROR(VLOOKUP((CONCATENATE(AY27,BA27)),Listados!$U$3:$V$11,2,FALSE),"")</f>
        <v>Fuerte</v>
      </c>
      <c r="BC27" s="318">
        <f t="shared" ref="BC27:BC91" si="24">IF(BB27="","",IF(BB27="Débil", 0, IF(BB27="Moderado",50,100)))</f>
        <v>100</v>
      </c>
      <c r="BD27" s="637"/>
      <c r="BE27" s="637"/>
      <c r="BF27" s="637"/>
      <c r="BG27" s="637"/>
      <c r="BH27" s="639"/>
      <c r="BI27" s="639"/>
      <c r="BJ27" s="639"/>
      <c r="BK27" s="639"/>
      <c r="BL27" s="348" t="s">
        <v>478</v>
      </c>
      <c r="BM27" s="357" t="s">
        <v>469</v>
      </c>
      <c r="BN27" s="350">
        <v>45658</v>
      </c>
      <c r="BO27" s="350">
        <v>46022</v>
      </c>
      <c r="BP27" s="357" t="s">
        <v>470</v>
      </c>
      <c r="BQ27" s="357" t="s">
        <v>479</v>
      </c>
      <c r="BR27" s="377" t="s">
        <v>480</v>
      </c>
      <c r="BS27" s="570"/>
      <c r="BT27" s="606"/>
      <c r="BU27" s="588"/>
      <c r="BV27" s="590"/>
    </row>
    <row r="28" spans="1:75" ht="165">
      <c r="A28" s="653"/>
      <c r="B28" s="641"/>
      <c r="C28" s="639"/>
      <c r="D28" s="641"/>
      <c r="E28" s="310" t="s">
        <v>481</v>
      </c>
      <c r="F28" s="311" t="s">
        <v>67</v>
      </c>
      <c r="G28" s="340" t="s">
        <v>482</v>
      </c>
      <c r="H28" s="641"/>
      <c r="I28" s="641"/>
      <c r="J28" s="641"/>
      <c r="K28" s="641"/>
      <c r="L28" s="641"/>
      <c r="M28" s="641"/>
      <c r="N28" s="641"/>
      <c r="O28" s="641"/>
      <c r="P28" s="641"/>
      <c r="Q28" s="641"/>
      <c r="R28" s="641"/>
      <c r="S28" s="641"/>
      <c r="T28" s="641"/>
      <c r="U28" s="641"/>
      <c r="V28" s="641"/>
      <c r="W28" s="641"/>
      <c r="X28" s="641"/>
      <c r="Y28" s="641"/>
      <c r="Z28" s="641"/>
      <c r="AA28" s="639"/>
      <c r="AB28" s="641"/>
      <c r="AC28" s="639"/>
      <c r="AD28" s="639"/>
      <c r="AE28" s="639"/>
      <c r="AF28" s="639"/>
      <c r="AG28" s="375" t="s">
        <v>483</v>
      </c>
      <c r="AH28" s="376" t="s">
        <v>481</v>
      </c>
      <c r="AI28" s="316" t="s">
        <v>72</v>
      </c>
      <c r="AJ28" s="316" t="s">
        <v>73</v>
      </c>
      <c r="AK28" s="315">
        <f t="shared" si="0"/>
        <v>15</v>
      </c>
      <c r="AL28" s="316" t="s">
        <v>73</v>
      </c>
      <c r="AM28" s="315">
        <f t="shared" si="1"/>
        <v>15</v>
      </c>
      <c r="AN28" s="316" t="s">
        <v>73</v>
      </c>
      <c r="AO28" s="315">
        <f t="shared" si="6"/>
        <v>15</v>
      </c>
      <c r="AP28" s="316" t="s">
        <v>72</v>
      </c>
      <c r="AQ28" s="315">
        <f t="shared" si="2"/>
        <v>15</v>
      </c>
      <c r="AR28" s="316" t="s">
        <v>73</v>
      </c>
      <c r="AS28" s="315">
        <f t="shared" si="3"/>
        <v>15</v>
      </c>
      <c r="AT28" s="316" t="s">
        <v>73</v>
      </c>
      <c r="AU28" s="315">
        <f t="shared" si="4"/>
        <v>15</v>
      </c>
      <c r="AV28" s="316" t="s">
        <v>74</v>
      </c>
      <c r="AW28" s="315">
        <f t="shared" si="5"/>
        <v>10</v>
      </c>
      <c r="AX28" s="318">
        <f t="shared" si="21"/>
        <v>100</v>
      </c>
      <c r="AY28" s="318" t="str">
        <f t="shared" si="22"/>
        <v>Fuerte</v>
      </c>
      <c r="AZ28" s="319" t="s">
        <v>75</v>
      </c>
      <c r="BA28" s="318" t="str">
        <f t="shared" si="23"/>
        <v>Fuerte</v>
      </c>
      <c r="BB28" s="318" t="str">
        <f>IFERROR(VLOOKUP((CONCATENATE(AY28,BA28)),Listados!$U$3:$V$11,2,FALSE),"")</f>
        <v>Fuerte</v>
      </c>
      <c r="BC28" s="318">
        <f t="shared" si="24"/>
        <v>100</v>
      </c>
      <c r="BD28" s="637"/>
      <c r="BE28" s="637"/>
      <c r="BF28" s="637"/>
      <c r="BG28" s="637"/>
      <c r="BH28" s="639"/>
      <c r="BI28" s="639"/>
      <c r="BJ28" s="639"/>
      <c r="BK28" s="639"/>
      <c r="BL28" s="348" t="s">
        <v>484</v>
      </c>
      <c r="BM28" s="357" t="s">
        <v>469</v>
      </c>
      <c r="BN28" s="350">
        <v>45658</v>
      </c>
      <c r="BO28" s="350">
        <v>46022</v>
      </c>
      <c r="BP28" s="357" t="s">
        <v>470</v>
      </c>
      <c r="BQ28" s="357" t="s">
        <v>485</v>
      </c>
      <c r="BR28" s="377" t="s">
        <v>486</v>
      </c>
      <c r="BS28" s="570"/>
      <c r="BT28" s="606"/>
      <c r="BU28" s="588"/>
      <c r="BV28" s="590"/>
    </row>
    <row r="29" spans="1:75">
      <c r="A29" s="653"/>
      <c r="B29" s="641"/>
      <c r="C29" s="639"/>
      <c r="D29" s="641"/>
      <c r="E29" s="364"/>
      <c r="F29" s="311"/>
      <c r="G29" s="314"/>
      <c r="H29" s="641"/>
      <c r="I29" s="641"/>
      <c r="J29" s="641"/>
      <c r="K29" s="641"/>
      <c r="L29" s="641"/>
      <c r="M29" s="641"/>
      <c r="N29" s="641"/>
      <c r="O29" s="641"/>
      <c r="P29" s="641"/>
      <c r="Q29" s="641"/>
      <c r="R29" s="641"/>
      <c r="S29" s="641"/>
      <c r="T29" s="641"/>
      <c r="U29" s="641"/>
      <c r="V29" s="641"/>
      <c r="W29" s="641"/>
      <c r="X29" s="641"/>
      <c r="Y29" s="641"/>
      <c r="Z29" s="641"/>
      <c r="AA29" s="639"/>
      <c r="AB29" s="641"/>
      <c r="AC29" s="639"/>
      <c r="AD29" s="639"/>
      <c r="AE29" s="639"/>
      <c r="AF29" s="639"/>
      <c r="AG29" s="324"/>
      <c r="AH29" s="313"/>
      <c r="AI29" s="316"/>
      <c r="AJ29" s="378"/>
      <c r="AK29" s="315" t="str">
        <f t="shared" si="0"/>
        <v>0</v>
      </c>
      <c r="AL29" s="378"/>
      <c r="AM29" s="315" t="str">
        <f t="shared" si="1"/>
        <v>0</v>
      </c>
      <c r="AN29" s="316"/>
      <c r="AO29" s="315" t="str">
        <f t="shared" si="6"/>
        <v>0</v>
      </c>
      <c r="AP29" s="316"/>
      <c r="AQ29" s="315" t="str">
        <f t="shared" si="2"/>
        <v>0</v>
      </c>
      <c r="AR29" s="316"/>
      <c r="AS29" s="315" t="str">
        <f t="shared" si="3"/>
        <v>0</v>
      </c>
      <c r="AT29" s="316"/>
      <c r="AU29" s="315" t="str">
        <f t="shared" si="4"/>
        <v>0</v>
      </c>
      <c r="AV29" s="314"/>
      <c r="AW29" s="315" t="str">
        <f t="shared" si="5"/>
        <v>0</v>
      </c>
      <c r="AX29" s="317" t="str">
        <f t="shared" si="21"/>
        <v/>
      </c>
      <c r="AY29" s="318" t="str">
        <f t="shared" si="22"/>
        <v/>
      </c>
      <c r="AZ29" s="319"/>
      <c r="BA29" s="318" t="str">
        <f t="shared" si="23"/>
        <v/>
      </c>
      <c r="BB29" s="318" t="str">
        <f>IFERROR(VLOOKUP((CONCATENATE(AY29,BA29)),Listados!$U$3:$V$11,2,FALSE),"")</f>
        <v/>
      </c>
      <c r="BC29" s="317" t="str">
        <f t="shared" si="24"/>
        <v/>
      </c>
      <c r="BD29" s="637"/>
      <c r="BE29" s="637"/>
      <c r="BF29" s="637"/>
      <c r="BG29" s="637"/>
      <c r="BH29" s="639"/>
      <c r="BI29" s="639"/>
      <c r="BJ29" s="639"/>
      <c r="BK29" s="639"/>
      <c r="BL29" s="323"/>
      <c r="BM29" s="323"/>
      <c r="BN29" s="326"/>
      <c r="BO29" s="326"/>
      <c r="BP29" s="323"/>
      <c r="BQ29" s="323"/>
      <c r="BR29" s="323"/>
      <c r="BS29" s="570"/>
      <c r="BT29" s="606"/>
      <c r="BU29" s="588"/>
      <c r="BV29" s="590"/>
    </row>
    <row r="30" spans="1:75" ht="135">
      <c r="A30" s="646">
        <v>7</v>
      </c>
      <c r="B30" s="435" t="s">
        <v>487</v>
      </c>
      <c r="C30" s="437" t="s">
        <v>488</v>
      </c>
      <c r="D30" s="435" t="s">
        <v>489</v>
      </c>
      <c r="E30" s="28" t="s">
        <v>490</v>
      </c>
      <c r="F30" s="160" t="s">
        <v>67</v>
      </c>
      <c r="G30" s="57" t="s">
        <v>491</v>
      </c>
      <c r="H30" s="435" t="s">
        <v>73</v>
      </c>
      <c r="I30" s="435" t="s">
        <v>73</v>
      </c>
      <c r="J30" s="435" t="s">
        <v>73</v>
      </c>
      <c r="K30" s="435" t="s">
        <v>359</v>
      </c>
      <c r="L30" s="435" t="s">
        <v>73</v>
      </c>
      <c r="M30" s="435" t="s">
        <v>73</v>
      </c>
      <c r="N30" s="435" t="s">
        <v>359</v>
      </c>
      <c r="O30" s="435" t="s">
        <v>359</v>
      </c>
      <c r="P30" s="435" t="s">
        <v>73</v>
      </c>
      <c r="Q30" s="435" t="s">
        <v>73</v>
      </c>
      <c r="R30" s="435" t="s">
        <v>73</v>
      </c>
      <c r="S30" s="435" t="s">
        <v>73</v>
      </c>
      <c r="T30" s="435" t="s">
        <v>359</v>
      </c>
      <c r="U30" s="435" t="s">
        <v>359</v>
      </c>
      <c r="V30" s="435" t="s">
        <v>73</v>
      </c>
      <c r="W30" s="435" t="s">
        <v>359</v>
      </c>
      <c r="X30" s="435" t="s">
        <v>359</v>
      </c>
      <c r="Y30" s="435" t="s">
        <v>359</v>
      </c>
      <c r="Z30" s="435" t="s">
        <v>359</v>
      </c>
      <c r="AA30" s="437">
        <f>COUNTIF(H30:Z30, "SI")</f>
        <v>10</v>
      </c>
      <c r="AB30" s="435" t="s">
        <v>143</v>
      </c>
      <c r="AC30" s="437">
        <f>+VLOOKUP(AB30,Listados!$K$8:$L$12,2,0)</f>
        <v>2</v>
      </c>
      <c r="AD30" s="437" t="str">
        <f>++IF(OR(AA30=0),"",IF(OR(AA30=1,AA30&lt;=5),"Moderado",IF(OR(AA30=6,AA30&lt;=11),"Mayor",IF(OR(AA30&gt;=12),"Catastrófico",""))))</f>
        <v>Mayor</v>
      </c>
      <c r="AE30" s="437">
        <f>+VLOOKUP(AD30,Listados!$K$13:$L$17,2,0)</f>
        <v>4</v>
      </c>
      <c r="AF30" s="437" t="str">
        <f>IF(AND(AB30&lt;&gt;"",AD30&lt;&gt;""),VLOOKUP(AB30&amp;AD30,[3]Listados!$M$3:$N$27,2,FALSE),"")</f>
        <v>Alto</v>
      </c>
      <c r="AG30" s="373" t="s">
        <v>492</v>
      </c>
      <c r="AH30" s="91" t="s">
        <v>493</v>
      </c>
      <c r="AI30" s="57" t="s">
        <v>80</v>
      </c>
      <c r="AJ30" s="45" t="s">
        <v>73</v>
      </c>
      <c r="AK30" s="55">
        <f>+IF(AJ30="si",15,"0")</f>
        <v>15</v>
      </c>
      <c r="AL30" s="45" t="s">
        <v>73</v>
      </c>
      <c r="AM30" s="55">
        <f>+IF(AL30="si",15,"0")</f>
        <v>15</v>
      </c>
      <c r="AN30" s="45" t="s">
        <v>73</v>
      </c>
      <c r="AO30" s="55">
        <f>+IF(AN30="si",15,"0")</f>
        <v>15</v>
      </c>
      <c r="AP30" s="57" t="s">
        <v>72</v>
      </c>
      <c r="AQ30" s="55">
        <f>+IF(AP30="Preventivo",15,IF(AP30="Detectivo",10,"0"))</f>
        <v>15</v>
      </c>
      <c r="AR30" s="57" t="s">
        <v>73</v>
      </c>
      <c r="AS30" s="55">
        <f>+IF(AR30="si",15,"0")</f>
        <v>15</v>
      </c>
      <c r="AT30" s="57" t="s">
        <v>73</v>
      </c>
      <c r="AU30" s="55">
        <f>+IF(AT30="si",15,"0")</f>
        <v>15</v>
      </c>
      <c r="AV30" s="57" t="s">
        <v>74</v>
      </c>
      <c r="AW30" s="55">
        <f>+IF(AV30="Completa",10,IF(AV30="Incompleta",5,"0"))</f>
        <v>10</v>
      </c>
      <c r="AX30" s="92">
        <f t="shared" si="21"/>
        <v>100</v>
      </c>
      <c r="AY30" s="92" t="str">
        <f t="shared" si="22"/>
        <v>Fuerte</v>
      </c>
      <c r="AZ30" s="93" t="s">
        <v>75</v>
      </c>
      <c r="BA30" s="92" t="str">
        <f t="shared" si="23"/>
        <v>Fuerte</v>
      </c>
      <c r="BB30" s="92" t="str">
        <f>IFERROR(VLOOKUP((CONCATENATE(AY30,BA30)),Listados!$U$3:$V$11,2,FALSE),"")</f>
        <v>Fuerte</v>
      </c>
      <c r="BC30" s="92">
        <f t="shared" si="24"/>
        <v>100</v>
      </c>
      <c r="BD30" s="443">
        <f>AVERAGE(BC30:BC33)</f>
        <v>100</v>
      </c>
      <c r="BE30" s="443" t="str">
        <f>IF(BD30&lt;=50,"Débil",IF(BD30&lt;=99,"Moderado",IF(BD30=100,"fuerte","")))</f>
        <v>fuerte</v>
      </c>
      <c r="BF30" s="443">
        <f>+IF(AND(AI30="Preventivo",BE30="Fuerte"),2,IF(AND(AI30="Preventivo",BE30="Moderado"),1,0))</f>
        <v>0</v>
      </c>
      <c r="BG30" s="443">
        <f>+AC30-BF30</f>
        <v>2</v>
      </c>
      <c r="BH30" s="437" t="str">
        <f>+VLOOKUP(MIN(BG30),Listados!$J$18:$K$24,2,TRUE)</f>
        <v>Improbable</v>
      </c>
      <c r="BI30" s="437" t="str">
        <f>AD30</f>
        <v>Mayor</v>
      </c>
      <c r="BJ30" s="437" t="str">
        <f>IF(AND(BH30&lt;&gt;"",BI30&lt;&gt;""),VLOOKUP(BH30&amp;BI30,Listados!$M$3:$N$27,2,FALSE),"")</f>
        <v>Alto</v>
      </c>
      <c r="BK30" s="437" t="str">
        <f>+VLOOKUP(BJ30,Listados!$P$3:$Q$6,2,FALSE)</f>
        <v>Reducir el riesgo</v>
      </c>
      <c r="BL30" s="85" t="s">
        <v>494</v>
      </c>
      <c r="BM30" s="85" t="s">
        <v>495</v>
      </c>
      <c r="BN30" s="86">
        <v>45658</v>
      </c>
      <c r="BO30" s="87">
        <v>46022</v>
      </c>
      <c r="BP30" s="85" t="s">
        <v>496</v>
      </c>
      <c r="BQ30" s="85" t="s">
        <v>497</v>
      </c>
      <c r="BR30" s="374" t="s">
        <v>498</v>
      </c>
      <c r="BS30" s="85" t="s">
        <v>499</v>
      </c>
      <c r="BT30" s="418" t="s">
        <v>1194</v>
      </c>
      <c r="BU30" s="608" t="s">
        <v>500</v>
      </c>
      <c r="BV30" s="505" t="s">
        <v>1173</v>
      </c>
      <c r="BW30" s="566"/>
    </row>
    <row r="31" spans="1:75" ht="144" customHeight="1">
      <c r="A31" s="647"/>
      <c r="B31" s="641"/>
      <c r="C31" s="639"/>
      <c r="D31" s="651"/>
      <c r="E31" s="361" t="s">
        <v>501</v>
      </c>
      <c r="F31" s="369" t="s">
        <v>67</v>
      </c>
      <c r="G31" s="314" t="s">
        <v>1164</v>
      </c>
      <c r="H31" s="641"/>
      <c r="I31" s="641"/>
      <c r="J31" s="641"/>
      <c r="K31" s="641"/>
      <c r="L31" s="641"/>
      <c r="M31" s="641"/>
      <c r="N31" s="641"/>
      <c r="O31" s="641"/>
      <c r="P31" s="641"/>
      <c r="Q31" s="641"/>
      <c r="R31" s="641"/>
      <c r="S31" s="641"/>
      <c r="T31" s="641"/>
      <c r="U31" s="641"/>
      <c r="V31" s="641"/>
      <c r="W31" s="641"/>
      <c r="X31" s="641"/>
      <c r="Y31" s="641"/>
      <c r="Z31" s="641"/>
      <c r="AA31" s="639"/>
      <c r="AB31" s="641"/>
      <c r="AC31" s="639"/>
      <c r="AD31" s="639"/>
      <c r="AE31" s="639"/>
      <c r="AF31" s="639"/>
      <c r="AG31" s="362" t="s">
        <v>502</v>
      </c>
      <c r="AH31" s="363" t="s">
        <v>490</v>
      </c>
      <c r="AI31" s="355" t="s">
        <v>72</v>
      </c>
      <c r="AJ31" s="355" t="s">
        <v>503</v>
      </c>
      <c r="AK31" s="315">
        <f t="shared" si="0"/>
        <v>15</v>
      </c>
      <c r="AL31" s="314"/>
      <c r="AM31" s="315" t="str">
        <f t="shared" si="1"/>
        <v>0</v>
      </c>
      <c r="AN31" s="314"/>
      <c r="AO31" s="315" t="str">
        <f t="shared" si="6"/>
        <v>0</v>
      </c>
      <c r="AP31" s="314"/>
      <c r="AQ31" s="315" t="str">
        <f t="shared" si="2"/>
        <v>0</v>
      </c>
      <c r="AR31" s="314"/>
      <c r="AS31" s="315" t="str">
        <f t="shared" si="3"/>
        <v>0</v>
      </c>
      <c r="AT31" s="314"/>
      <c r="AU31" s="315" t="str">
        <f t="shared" si="4"/>
        <v>0</v>
      </c>
      <c r="AV31" s="314"/>
      <c r="AW31" s="315" t="str">
        <f t="shared" si="5"/>
        <v>0</v>
      </c>
      <c r="AX31" s="317">
        <f t="shared" si="21"/>
        <v>15</v>
      </c>
      <c r="AY31" s="317" t="str">
        <f t="shared" si="22"/>
        <v>Débil</v>
      </c>
      <c r="AZ31" s="325"/>
      <c r="BA31" s="317" t="str">
        <f t="shared" si="23"/>
        <v/>
      </c>
      <c r="BB31" s="317" t="str">
        <f>IFERROR(VLOOKUP((CONCATENATE(AY31,BA31)),Listados!$U$3:$V$11,2,FALSE),"")</f>
        <v/>
      </c>
      <c r="BC31" s="317" t="str">
        <f t="shared" si="24"/>
        <v/>
      </c>
      <c r="BD31" s="637"/>
      <c r="BE31" s="637"/>
      <c r="BF31" s="637"/>
      <c r="BG31" s="637"/>
      <c r="BH31" s="639"/>
      <c r="BI31" s="639"/>
      <c r="BJ31" s="639"/>
      <c r="BK31" s="639"/>
      <c r="BL31" s="323" t="s">
        <v>504</v>
      </c>
      <c r="BM31" s="323" t="s">
        <v>495</v>
      </c>
      <c r="BN31" s="326">
        <v>45890</v>
      </c>
      <c r="BO31" s="367">
        <v>46022</v>
      </c>
      <c r="BP31" s="323"/>
      <c r="BQ31" s="323" t="s">
        <v>505</v>
      </c>
      <c r="BR31" s="370"/>
      <c r="BS31" s="323" t="s">
        <v>506</v>
      </c>
      <c r="BT31" s="419" t="s">
        <v>1195</v>
      </c>
      <c r="BU31" s="609"/>
      <c r="BV31" s="590"/>
      <c r="BW31" s="566"/>
    </row>
    <row r="32" spans="1:75">
      <c r="A32" s="647"/>
      <c r="B32" s="641"/>
      <c r="C32" s="639"/>
      <c r="D32" s="651"/>
      <c r="E32" s="364"/>
      <c r="F32" s="311"/>
      <c r="G32" s="314"/>
      <c r="H32" s="641"/>
      <c r="I32" s="641"/>
      <c r="J32" s="641"/>
      <c r="K32" s="641"/>
      <c r="L32" s="641"/>
      <c r="M32" s="641"/>
      <c r="N32" s="641"/>
      <c r="O32" s="641"/>
      <c r="P32" s="641"/>
      <c r="Q32" s="641"/>
      <c r="R32" s="641"/>
      <c r="S32" s="641"/>
      <c r="T32" s="641"/>
      <c r="U32" s="641"/>
      <c r="V32" s="641"/>
      <c r="W32" s="641"/>
      <c r="X32" s="641"/>
      <c r="Y32" s="641"/>
      <c r="Z32" s="641"/>
      <c r="AA32" s="639"/>
      <c r="AB32" s="641"/>
      <c r="AC32" s="639"/>
      <c r="AD32" s="639"/>
      <c r="AE32" s="639"/>
      <c r="AF32" s="639"/>
      <c r="AG32" s="362"/>
      <c r="AH32" s="313"/>
      <c r="AI32" s="314"/>
      <c r="AJ32" s="314"/>
      <c r="AK32" s="315" t="str">
        <f t="shared" si="0"/>
        <v>0</v>
      </c>
      <c r="AL32" s="314"/>
      <c r="AM32" s="315" t="str">
        <f t="shared" si="1"/>
        <v>0</v>
      </c>
      <c r="AN32" s="316"/>
      <c r="AO32" s="315" t="str">
        <f t="shared" si="6"/>
        <v>0</v>
      </c>
      <c r="AP32" s="314"/>
      <c r="AQ32" s="315" t="str">
        <f t="shared" si="2"/>
        <v>0</v>
      </c>
      <c r="AR32" s="314"/>
      <c r="AS32" s="315" t="str">
        <f t="shared" si="3"/>
        <v>0</v>
      </c>
      <c r="AT32" s="314"/>
      <c r="AU32" s="315" t="str">
        <f t="shared" si="4"/>
        <v>0</v>
      </c>
      <c r="AV32" s="314"/>
      <c r="AW32" s="315" t="str">
        <f t="shared" si="5"/>
        <v>0</v>
      </c>
      <c r="AX32" s="317" t="str">
        <f t="shared" si="21"/>
        <v/>
      </c>
      <c r="AY32" s="317" t="str">
        <f t="shared" si="22"/>
        <v/>
      </c>
      <c r="AZ32" s="325"/>
      <c r="BA32" s="317" t="str">
        <f t="shared" si="23"/>
        <v/>
      </c>
      <c r="BB32" s="317" t="str">
        <f>IFERROR(VLOOKUP((CONCATENATE(AY32,BA32)),Listados!$U$3:$V$11,2,FALSE),"")</f>
        <v/>
      </c>
      <c r="BC32" s="317" t="str">
        <f t="shared" si="24"/>
        <v/>
      </c>
      <c r="BD32" s="637"/>
      <c r="BE32" s="637"/>
      <c r="BF32" s="637"/>
      <c r="BG32" s="637"/>
      <c r="BH32" s="639"/>
      <c r="BI32" s="639"/>
      <c r="BJ32" s="639"/>
      <c r="BK32" s="639"/>
      <c r="BL32" s="323"/>
      <c r="BM32" s="323"/>
      <c r="BN32" s="326"/>
      <c r="BO32" s="326"/>
      <c r="BP32" s="323"/>
      <c r="BQ32" s="323"/>
      <c r="BR32" s="370"/>
      <c r="BS32" s="357"/>
      <c r="BT32" s="368"/>
      <c r="BU32" s="609"/>
      <c r="BV32" s="590"/>
      <c r="BW32" s="566"/>
    </row>
    <row r="33" spans="1:75" ht="15" customHeight="1" thickBot="1">
      <c r="A33" s="648"/>
      <c r="B33" s="642"/>
      <c r="C33" s="640"/>
      <c r="D33" s="652"/>
      <c r="E33" s="365"/>
      <c r="F33" s="328"/>
      <c r="G33" s="331"/>
      <c r="H33" s="642"/>
      <c r="I33" s="642"/>
      <c r="J33" s="642"/>
      <c r="K33" s="642"/>
      <c r="L33" s="642"/>
      <c r="M33" s="642"/>
      <c r="N33" s="642"/>
      <c r="O33" s="642"/>
      <c r="P33" s="642"/>
      <c r="Q33" s="642"/>
      <c r="R33" s="642"/>
      <c r="S33" s="642"/>
      <c r="T33" s="642"/>
      <c r="U33" s="642"/>
      <c r="V33" s="642"/>
      <c r="W33" s="642"/>
      <c r="X33" s="642"/>
      <c r="Y33" s="642"/>
      <c r="Z33" s="642"/>
      <c r="AA33" s="640"/>
      <c r="AB33" s="642"/>
      <c r="AC33" s="640"/>
      <c r="AD33" s="640"/>
      <c r="AE33" s="640"/>
      <c r="AF33" s="640"/>
      <c r="AG33" s="366"/>
      <c r="AH33" s="330"/>
      <c r="AI33" s="331"/>
      <c r="AJ33" s="331"/>
      <c r="AK33" s="332" t="str">
        <f t="shared" si="0"/>
        <v>0</v>
      </c>
      <c r="AL33" s="331"/>
      <c r="AM33" s="332" t="str">
        <f t="shared" si="1"/>
        <v>0</v>
      </c>
      <c r="AN33" s="359"/>
      <c r="AO33" s="332" t="str">
        <f t="shared" si="6"/>
        <v>0</v>
      </c>
      <c r="AP33" s="331"/>
      <c r="AQ33" s="332" t="str">
        <f t="shared" si="2"/>
        <v>0</v>
      </c>
      <c r="AR33" s="331"/>
      <c r="AS33" s="332" t="str">
        <f t="shared" si="3"/>
        <v>0</v>
      </c>
      <c r="AT33" s="331"/>
      <c r="AU33" s="332" t="str">
        <f t="shared" si="4"/>
        <v>0</v>
      </c>
      <c r="AV33" s="331"/>
      <c r="AW33" s="332" t="str">
        <f t="shared" si="5"/>
        <v>0</v>
      </c>
      <c r="AX33" s="333" t="str">
        <f t="shared" si="21"/>
        <v/>
      </c>
      <c r="AY33" s="333" t="str">
        <f t="shared" si="22"/>
        <v/>
      </c>
      <c r="AZ33" s="334"/>
      <c r="BA33" s="333" t="str">
        <f t="shared" si="23"/>
        <v/>
      </c>
      <c r="BB33" s="333" t="str">
        <f>IFERROR(VLOOKUP((CONCATENATE(AY33,BA33)),Listados!$U$3:$V$11,2,FALSE),"")</f>
        <v/>
      </c>
      <c r="BC33" s="333" t="str">
        <f t="shared" si="24"/>
        <v/>
      </c>
      <c r="BD33" s="638"/>
      <c r="BE33" s="638"/>
      <c r="BF33" s="638"/>
      <c r="BG33" s="638"/>
      <c r="BH33" s="640"/>
      <c r="BI33" s="640"/>
      <c r="BJ33" s="640"/>
      <c r="BK33" s="640"/>
      <c r="BL33" s="335"/>
      <c r="BM33" s="335"/>
      <c r="BN33" s="336"/>
      <c r="BO33" s="336"/>
      <c r="BP33" s="335"/>
      <c r="BQ33" s="335"/>
      <c r="BR33" s="371"/>
      <c r="BS33" s="360"/>
      <c r="BT33" s="372"/>
      <c r="BU33" s="610"/>
      <c r="BV33" s="591"/>
      <c r="BW33" s="566"/>
    </row>
    <row r="34" spans="1:75" ht="128.25" customHeight="1">
      <c r="A34" s="646">
        <v>8</v>
      </c>
      <c r="B34" s="435" t="s">
        <v>215</v>
      </c>
      <c r="C34" s="505" t="s">
        <v>507</v>
      </c>
      <c r="D34" s="434" t="s">
        <v>508</v>
      </c>
      <c r="E34" s="307" t="s">
        <v>509</v>
      </c>
      <c r="F34" s="160" t="s">
        <v>67</v>
      </c>
      <c r="G34" s="295" t="s">
        <v>510</v>
      </c>
      <c r="H34" s="435" t="s">
        <v>73</v>
      </c>
      <c r="I34" s="435" t="s">
        <v>73</v>
      </c>
      <c r="J34" s="435" t="s">
        <v>73</v>
      </c>
      <c r="K34" s="435" t="s">
        <v>73</v>
      </c>
      <c r="L34" s="435" t="s">
        <v>73</v>
      </c>
      <c r="M34" s="435" t="s">
        <v>73</v>
      </c>
      <c r="N34" s="435" t="s">
        <v>359</v>
      </c>
      <c r="O34" s="435" t="s">
        <v>359</v>
      </c>
      <c r="P34" s="435" t="s">
        <v>73</v>
      </c>
      <c r="Q34" s="435" t="s">
        <v>73</v>
      </c>
      <c r="R34" s="435" t="s">
        <v>73</v>
      </c>
      <c r="S34" s="435" t="s">
        <v>73</v>
      </c>
      <c r="T34" s="435" t="s">
        <v>359</v>
      </c>
      <c r="U34" s="435" t="s">
        <v>73</v>
      </c>
      <c r="V34" s="435" t="s">
        <v>73</v>
      </c>
      <c r="W34" s="435" t="s">
        <v>359</v>
      </c>
      <c r="X34" s="435" t="s">
        <v>359</v>
      </c>
      <c r="Y34" s="435" t="s">
        <v>359</v>
      </c>
      <c r="Z34" s="435" t="s">
        <v>73</v>
      </c>
      <c r="AA34" s="437">
        <f>COUNTIF(H34:Z34, "SI")</f>
        <v>13</v>
      </c>
      <c r="AB34" s="435" t="s">
        <v>271</v>
      </c>
      <c r="AC34" s="437">
        <f>+VLOOKUP(AB34,Listados!$K$8:$L$12,2,0)</f>
        <v>1</v>
      </c>
      <c r="AD34" s="437" t="str">
        <f>++IF(OR(AA34=0),"",IF(OR(AA34=1,AA34&lt;=5),"Moderado",IF(OR(AA34=6,AA34&lt;=11),"Mayor",IF(OR(AA34&gt;=12),"Catastrófico",""))))</f>
        <v>Catastrófico</v>
      </c>
      <c r="AE34" s="437">
        <f>+VLOOKUP(AD34,Listados!$K$13:$L$17,2,0)</f>
        <v>5</v>
      </c>
      <c r="AF34" s="437" t="str">
        <f>IF(AND(AB34&lt;&gt;"",AD34&lt;&gt;""),VLOOKUP(AB34&amp;AD34,[3]Listados!$M$3:$N$27,2,FALSE),"")</f>
        <v>Extremo</v>
      </c>
      <c r="AG34" s="307" t="s">
        <v>511</v>
      </c>
      <c r="AH34" s="91" t="s">
        <v>509</v>
      </c>
      <c r="AI34" s="57" t="s">
        <v>72</v>
      </c>
      <c r="AJ34" s="57" t="s">
        <v>73</v>
      </c>
      <c r="AK34" s="55">
        <f>+IF(AJ34="si",15,"0")</f>
        <v>15</v>
      </c>
      <c r="AL34" s="57" t="s">
        <v>73</v>
      </c>
      <c r="AM34" s="55">
        <f>+IF(AL34="si",15,"0")</f>
        <v>15</v>
      </c>
      <c r="AN34" s="57" t="s">
        <v>73</v>
      </c>
      <c r="AO34" s="55">
        <f>+IF(AN34="si",15,"0")</f>
        <v>15</v>
      </c>
      <c r="AP34" s="57" t="s">
        <v>72</v>
      </c>
      <c r="AQ34" s="55">
        <f>+IF(AP34="Preventivo",15,IF(AP34="Detectivo",10,"0"))</f>
        <v>15</v>
      </c>
      <c r="AR34" s="57" t="s">
        <v>73</v>
      </c>
      <c r="AS34" s="55">
        <f>+IF(AR34="si",15,"0")</f>
        <v>15</v>
      </c>
      <c r="AT34" s="57" t="s">
        <v>73</v>
      </c>
      <c r="AU34" s="55">
        <f>+IF(AT34="si",15,"0")</f>
        <v>15</v>
      </c>
      <c r="AV34" s="57" t="s">
        <v>74</v>
      </c>
      <c r="AW34" s="55">
        <f>+IF(AV34="Completa",10,IF(AV34="Incompleta",5,"0"))</f>
        <v>10</v>
      </c>
      <c r="AX34" s="92">
        <f t="shared" si="21"/>
        <v>100</v>
      </c>
      <c r="AY34" s="92" t="str">
        <f t="shared" si="22"/>
        <v>Fuerte</v>
      </c>
      <c r="AZ34" s="93" t="s">
        <v>75</v>
      </c>
      <c r="BA34" s="92" t="str">
        <f t="shared" si="23"/>
        <v>Fuerte</v>
      </c>
      <c r="BB34" s="92" t="str">
        <f>IFERROR(VLOOKUP((CONCATENATE(AY34,BA34)),Listados!$U$3:$V$11,2,FALSE),"")</f>
        <v>Fuerte</v>
      </c>
      <c r="BC34" s="92">
        <f t="shared" si="24"/>
        <v>100</v>
      </c>
      <c r="BD34" s="443">
        <f>AVERAGE(BC34:BC38)</f>
        <v>100</v>
      </c>
      <c r="BE34" s="443" t="str">
        <f>IF(BD34&lt;=50,"Débil",IF(BD34&lt;=99,"Moderado",IF(BD34=100,"fuerte","")))</f>
        <v>fuerte</v>
      </c>
      <c r="BF34" s="443">
        <f>+IF(AND(AI34="Preventivo",BE34="Fuerte"),2,IF(AND(AI34="Preventivo",BE34="Moderado"),1,0))</f>
        <v>2</v>
      </c>
      <c r="BG34" s="443">
        <f>+AC34-BF34</f>
        <v>-1</v>
      </c>
      <c r="BH34" s="437" t="str">
        <f>+VLOOKUP(MIN(BG34),Listados!$J$18:$K$24,2,TRUE)</f>
        <v>Rara Vez</v>
      </c>
      <c r="BI34" s="437" t="str">
        <f>AD34</f>
        <v>Catastrófico</v>
      </c>
      <c r="BJ34" s="437" t="str">
        <f>IF(AND(BH34&lt;&gt;"",BI34&lt;&gt;""),VLOOKUP(BH34&amp;BI34,Listados!$M$3:$N$27,2,FALSE),"")</f>
        <v>Extremo</v>
      </c>
      <c r="BK34" s="437" t="str">
        <f>+VLOOKUP(BJ34,Listados!$P$3:$Q$6,2,FALSE)</f>
        <v>Reducir el riesgo</v>
      </c>
      <c r="BL34" s="169" t="s">
        <v>512</v>
      </c>
      <c r="BM34" s="169" t="s">
        <v>513</v>
      </c>
      <c r="BN34" s="162">
        <v>45839</v>
      </c>
      <c r="BO34" s="163">
        <v>46022</v>
      </c>
      <c r="BP34" s="169" t="s">
        <v>514</v>
      </c>
      <c r="BQ34" s="169" t="s">
        <v>515</v>
      </c>
      <c r="BR34" s="429" t="s">
        <v>516</v>
      </c>
      <c r="BS34" s="446" t="s">
        <v>517</v>
      </c>
      <c r="BT34" s="603" t="s">
        <v>1196</v>
      </c>
      <c r="BU34" s="587" t="s">
        <v>518</v>
      </c>
      <c r="BV34" s="505" t="s">
        <v>1174</v>
      </c>
    </row>
    <row r="35" spans="1:75" ht="121.5" customHeight="1">
      <c r="A35" s="647"/>
      <c r="B35" s="641"/>
      <c r="C35" s="649"/>
      <c r="D35" s="439"/>
      <c r="E35" s="310" t="s">
        <v>519</v>
      </c>
      <c r="F35" s="311" t="s">
        <v>67</v>
      </c>
      <c r="G35" s="340" t="s">
        <v>520</v>
      </c>
      <c r="H35" s="641"/>
      <c r="I35" s="641"/>
      <c r="J35" s="641"/>
      <c r="K35" s="641"/>
      <c r="L35" s="641"/>
      <c r="M35" s="641"/>
      <c r="N35" s="641"/>
      <c r="O35" s="641"/>
      <c r="P35" s="641"/>
      <c r="Q35" s="641"/>
      <c r="R35" s="641"/>
      <c r="S35" s="641"/>
      <c r="T35" s="641"/>
      <c r="U35" s="641"/>
      <c r="V35" s="641"/>
      <c r="W35" s="641"/>
      <c r="X35" s="641"/>
      <c r="Y35" s="641"/>
      <c r="Z35" s="641"/>
      <c r="AA35" s="639"/>
      <c r="AB35" s="641"/>
      <c r="AC35" s="639"/>
      <c r="AD35" s="639"/>
      <c r="AE35" s="639"/>
      <c r="AF35" s="639"/>
      <c r="AG35" s="352" t="s">
        <v>521</v>
      </c>
      <c r="AH35" s="313" t="s">
        <v>519</v>
      </c>
      <c r="AI35" s="314" t="s">
        <v>72</v>
      </c>
      <c r="AJ35" s="314" t="s">
        <v>73</v>
      </c>
      <c r="AK35" s="315">
        <f t="shared" si="0"/>
        <v>15</v>
      </c>
      <c r="AL35" s="314" t="s">
        <v>73</v>
      </c>
      <c r="AM35" s="315">
        <f t="shared" si="1"/>
        <v>15</v>
      </c>
      <c r="AN35" s="314" t="s">
        <v>73</v>
      </c>
      <c r="AO35" s="315">
        <f t="shared" si="6"/>
        <v>15</v>
      </c>
      <c r="AP35" s="314" t="s">
        <v>72</v>
      </c>
      <c r="AQ35" s="315">
        <f t="shared" si="2"/>
        <v>15</v>
      </c>
      <c r="AR35" s="314" t="s">
        <v>73</v>
      </c>
      <c r="AS35" s="315">
        <f t="shared" si="3"/>
        <v>15</v>
      </c>
      <c r="AT35" s="314" t="s">
        <v>73</v>
      </c>
      <c r="AU35" s="315">
        <f t="shared" si="4"/>
        <v>15</v>
      </c>
      <c r="AV35" s="314" t="s">
        <v>74</v>
      </c>
      <c r="AW35" s="315">
        <f t="shared" si="5"/>
        <v>10</v>
      </c>
      <c r="AX35" s="317">
        <f t="shared" si="21"/>
        <v>100</v>
      </c>
      <c r="AY35" s="317" t="str">
        <f t="shared" si="22"/>
        <v>Fuerte</v>
      </c>
      <c r="AZ35" s="325" t="s">
        <v>75</v>
      </c>
      <c r="BA35" s="317" t="str">
        <f t="shared" si="23"/>
        <v>Fuerte</v>
      </c>
      <c r="BB35" s="317" t="str">
        <f>IFERROR(VLOOKUP((CONCATENATE(AY35,BA35)),Listados!$U$3:$V$11,2,FALSE),"")</f>
        <v>Fuerte</v>
      </c>
      <c r="BC35" s="317">
        <f t="shared" si="24"/>
        <v>100</v>
      </c>
      <c r="BD35" s="637"/>
      <c r="BE35" s="637"/>
      <c r="BF35" s="637"/>
      <c r="BG35" s="637"/>
      <c r="BH35" s="639"/>
      <c r="BI35" s="639"/>
      <c r="BJ35" s="639"/>
      <c r="BK35" s="639"/>
      <c r="BL35" s="348" t="s">
        <v>522</v>
      </c>
      <c r="BM35" s="348" t="s">
        <v>523</v>
      </c>
      <c r="BN35" s="350">
        <v>45748</v>
      </c>
      <c r="BO35" s="351">
        <v>46022</v>
      </c>
      <c r="BP35" s="348" t="s">
        <v>514</v>
      </c>
      <c r="BQ35" s="348" t="s">
        <v>524</v>
      </c>
      <c r="BR35" s="611"/>
      <c r="BS35" s="428"/>
      <c r="BT35" s="606"/>
      <c r="BU35" s="613"/>
      <c r="BV35" s="590"/>
    </row>
    <row r="36" spans="1:75" ht="154.5" customHeight="1">
      <c r="A36" s="647"/>
      <c r="B36" s="641"/>
      <c r="C36" s="649"/>
      <c r="D36" s="439"/>
      <c r="E36" s="310" t="s">
        <v>525</v>
      </c>
      <c r="F36" s="311" t="s">
        <v>67</v>
      </c>
      <c r="G36" s="340" t="s">
        <v>510</v>
      </c>
      <c r="H36" s="641"/>
      <c r="I36" s="641"/>
      <c r="J36" s="641"/>
      <c r="K36" s="641"/>
      <c r="L36" s="641"/>
      <c r="M36" s="641"/>
      <c r="N36" s="641"/>
      <c r="O36" s="641"/>
      <c r="P36" s="641"/>
      <c r="Q36" s="641"/>
      <c r="R36" s="641"/>
      <c r="S36" s="641"/>
      <c r="T36" s="641"/>
      <c r="U36" s="641"/>
      <c r="V36" s="641"/>
      <c r="W36" s="641"/>
      <c r="X36" s="641"/>
      <c r="Y36" s="641"/>
      <c r="Z36" s="641"/>
      <c r="AA36" s="639"/>
      <c r="AB36" s="641"/>
      <c r="AC36" s="639"/>
      <c r="AD36" s="639"/>
      <c r="AE36" s="639"/>
      <c r="AF36" s="639"/>
      <c r="AG36" s="310" t="s">
        <v>1165</v>
      </c>
      <c r="AH36" s="313" t="s">
        <v>525</v>
      </c>
      <c r="AI36" s="314" t="s">
        <v>72</v>
      </c>
      <c r="AJ36" s="314" t="s">
        <v>73</v>
      </c>
      <c r="AK36" s="315">
        <f t="shared" si="0"/>
        <v>15</v>
      </c>
      <c r="AL36" s="314" t="s">
        <v>73</v>
      </c>
      <c r="AM36" s="315">
        <f t="shared" si="1"/>
        <v>15</v>
      </c>
      <c r="AN36" s="316" t="s">
        <v>73</v>
      </c>
      <c r="AO36" s="315">
        <f t="shared" si="6"/>
        <v>15</v>
      </c>
      <c r="AP36" s="314" t="s">
        <v>72</v>
      </c>
      <c r="AQ36" s="315">
        <f t="shared" si="2"/>
        <v>15</v>
      </c>
      <c r="AR36" s="314" t="s">
        <v>73</v>
      </c>
      <c r="AS36" s="315">
        <f t="shared" si="3"/>
        <v>15</v>
      </c>
      <c r="AT36" s="314" t="s">
        <v>73</v>
      </c>
      <c r="AU36" s="315">
        <f t="shared" si="4"/>
        <v>15</v>
      </c>
      <c r="AV36" s="314" t="s">
        <v>74</v>
      </c>
      <c r="AW36" s="315">
        <f t="shared" si="5"/>
        <v>10</v>
      </c>
      <c r="AX36" s="317">
        <f t="shared" si="21"/>
        <v>100</v>
      </c>
      <c r="AY36" s="317" t="str">
        <f t="shared" si="22"/>
        <v>Fuerte</v>
      </c>
      <c r="AZ36" s="325" t="s">
        <v>75</v>
      </c>
      <c r="BA36" s="317" t="str">
        <f t="shared" si="23"/>
        <v>Fuerte</v>
      </c>
      <c r="BB36" s="317" t="str">
        <f>IFERROR(VLOOKUP((CONCATENATE(AY36,BA36)),Listados!$U$3:$V$11,2,FALSE),"")</f>
        <v>Fuerte</v>
      </c>
      <c r="BC36" s="317">
        <f t="shared" si="24"/>
        <v>100</v>
      </c>
      <c r="BD36" s="637"/>
      <c r="BE36" s="637"/>
      <c r="BF36" s="637"/>
      <c r="BG36" s="637"/>
      <c r="BH36" s="639"/>
      <c r="BI36" s="639"/>
      <c r="BJ36" s="639"/>
      <c r="BK36" s="639"/>
      <c r="BL36" s="348" t="s">
        <v>526</v>
      </c>
      <c r="BM36" s="323" t="s">
        <v>513</v>
      </c>
      <c r="BN36" s="326">
        <v>45901</v>
      </c>
      <c r="BO36" s="326">
        <v>46022</v>
      </c>
      <c r="BP36" s="323" t="s">
        <v>514</v>
      </c>
      <c r="BQ36" s="323" t="s">
        <v>527</v>
      </c>
      <c r="BR36" s="611"/>
      <c r="BS36" s="428"/>
      <c r="BT36" s="606"/>
      <c r="BU36" s="613"/>
      <c r="BV36" s="590"/>
    </row>
    <row r="37" spans="1:75" ht="96" customHeight="1">
      <c r="A37" s="647"/>
      <c r="B37" s="641"/>
      <c r="C37" s="649"/>
      <c r="D37" s="439"/>
      <c r="E37" s="352" t="s">
        <v>528</v>
      </c>
      <c r="F37" s="311" t="s">
        <v>121</v>
      </c>
      <c r="G37" s="353" t="s">
        <v>529</v>
      </c>
      <c r="H37" s="641"/>
      <c r="I37" s="641"/>
      <c r="J37" s="641"/>
      <c r="K37" s="641"/>
      <c r="L37" s="641"/>
      <c r="M37" s="641"/>
      <c r="N37" s="641"/>
      <c r="O37" s="641"/>
      <c r="P37" s="641"/>
      <c r="Q37" s="641"/>
      <c r="R37" s="641"/>
      <c r="S37" s="641"/>
      <c r="T37" s="641"/>
      <c r="U37" s="641"/>
      <c r="V37" s="641"/>
      <c r="W37" s="641"/>
      <c r="X37" s="641"/>
      <c r="Y37" s="641"/>
      <c r="Z37" s="641"/>
      <c r="AA37" s="639"/>
      <c r="AB37" s="641"/>
      <c r="AC37" s="639"/>
      <c r="AD37" s="639"/>
      <c r="AE37" s="639"/>
      <c r="AF37" s="639"/>
      <c r="AG37" s="352" t="s">
        <v>530</v>
      </c>
      <c r="AH37" s="313" t="s">
        <v>528</v>
      </c>
      <c r="AI37" s="314" t="s">
        <v>72</v>
      </c>
      <c r="AJ37" s="314" t="s">
        <v>73</v>
      </c>
      <c r="AK37" s="354">
        <f>+IF(AJ37="si",15,"0")</f>
        <v>15</v>
      </c>
      <c r="AL37" s="314" t="s">
        <v>73</v>
      </c>
      <c r="AM37" s="354">
        <f>+IF(AL37="si",15,"0")</f>
        <v>15</v>
      </c>
      <c r="AN37" s="316" t="s">
        <v>73</v>
      </c>
      <c r="AO37" s="354">
        <f>+IF(AN37="si",15,"0")</f>
        <v>15</v>
      </c>
      <c r="AP37" s="314" t="s">
        <v>72</v>
      </c>
      <c r="AQ37" s="354">
        <f>+IF(AP37="Preventivo",15,IF(AP37="Detectivo",10,"0"))</f>
        <v>15</v>
      </c>
      <c r="AR37" s="314" t="s">
        <v>73</v>
      </c>
      <c r="AS37" s="354">
        <f>+IF(AR37="si",15,"0")</f>
        <v>15</v>
      </c>
      <c r="AT37" s="314" t="s">
        <v>73</v>
      </c>
      <c r="AU37" s="354">
        <f>+IF(AT37="si",15,"0")</f>
        <v>15</v>
      </c>
      <c r="AV37" s="355" t="s">
        <v>74</v>
      </c>
      <c r="AW37" s="354">
        <f>+IF(AV37="Completa",10,IF(AV37="Incompleta",5,"0"))</f>
        <v>10</v>
      </c>
      <c r="AX37" s="356">
        <f>IF((SUM(AK37,AM37,AO37,AQ37,AS37,AU37,AW37)=0),"",(SUM(AK37,AM37,AO37,AQ37,AS37,AU37,AW37)))</f>
        <v>100</v>
      </c>
      <c r="AY37" s="356" t="str">
        <f>IF(AX37&lt;=85,"Débil",IF(AX37&lt;=95,"Moderado",IF(AX37=100,"Fuerte","")))</f>
        <v>Fuerte</v>
      </c>
      <c r="AZ37" s="325" t="s">
        <v>75</v>
      </c>
      <c r="BA37" s="356" t="str">
        <f>+IF(AZ37="siempre","Fuerte",IF(AZ37="Algunas veces","Moderado",IF(AZ37="No se ejecuta","Débil","")))</f>
        <v>Fuerte</v>
      </c>
      <c r="BB37" s="356" t="str">
        <f>IFERROR(VLOOKUP((CONCATENATE(AY37,BA37)),Listados!$U$3:$V$11,2,FALSE),"")</f>
        <v>Fuerte</v>
      </c>
      <c r="BC37" s="356">
        <f>IF(BB37="","",IF(BB37="Débil", 0, IF(BB37="Moderado",50,100)))</f>
        <v>100</v>
      </c>
      <c r="BD37" s="637"/>
      <c r="BE37" s="637"/>
      <c r="BF37" s="637"/>
      <c r="BG37" s="637"/>
      <c r="BH37" s="639"/>
      <c r="BI37" s="639"/>
      <c r="BJ37" s="639"/>
      <c r="BK37" s="639"/>
      <c r="BL37" s="323"/>
      <c r="BM37" s="323"/>
      <c r="BN37" s="326"/>
      <c r="BO37" s="326"/>
      <c r="BP37" s="323"/>
      <c r="BQ37" s="323"/>
      <c r="BR37" s="611"/>
      <c r="BS37" s="428"/>
      <c r="BT37" s="606"/>
      <c r="BU37" s="613"/>
      <c r="BV37" s="590"/>
    </row>
    <row r="38" spans="1:75" ht="96" customHeight="1" thickBot="1">
      <c r="A38" s="648"/>
      <c r="B38" s="642"/>
      <c r="C38" s="650"/>
      <c r="D38" s="435"/>
      <c r="E38" s="327" t="s">
        <v>531</v>
      </c>
      <c r="F38" s="328" t="s">
        <v>67</v>
      </c>
      <c r="G38" s="358" t="s">
        <v>529</v>
      </c>
      <c r="H38" s="642"/>
      <c r="I38" s="642"/>
      <c r="J38" s="642"/>
      <c r="K38" s="642"/>
      <c r="L38" s="642"/>
      <c r="M38" s="642"/>
      <c r="N38" s="642"/>
      <c r="O38" s="642"/>
      <c r="P38" s="642"/>
      <c r="Q38" s="642"/>
      <c r="R38" s="642"/>
      <c r="S38" s="642"/>
      <c r="T38" s="642"/>
      <c r="U38" s="642"/>
      <c r="V38" s="642"/>
      <c r="W38" s="642"/>
      <c r="X38" s="642"/>
      <c r="Y38" s="642"/>
      <c r="Z38" s="642"/>
      <c r="AA38" s="640"/>
      <c r="AB38" s="642"/>
      <c r="AC38" s="640"/>
      <c r="AD38" s="640"/>
      <c r="AE38" s="640"/>
      <c r="AF38" s="640"/>
      <c r="AG38" s="417" t="s">
        <v>532</v>
      </c>
      <c r="AH38" s="330" t="s">
        <v>531</v>
      </c>
      <c r="AI38" s="331" t="s">
        <v>72</v>
      </c>
      <c r="AJ38" s="331" t="s">
        <v>73</v>
      </c>
      <c r="AK38" s="332">
        <f t="shared" si="0"/>
        <v>15</v>
      </c>
      <c r="AL38" s="331" t="s">
        <v>73</v>
      </c>
      <c r="AM38" s="332">
        <f t="shared" si="1"/>
        <v>15</v>
      </c>
      <c r="AN38" s="359" t="s">
        <v>73</v>
      </c>
      <c r="AO38" s="332">
        <f t="shared" si="6"/>
        <v>15</v>
      </c>
      <c r="AP38" s="331" t="s">
        <v>72</v>
      </c>
      <c r="AQ38" s="332">
        <f t="shared" si="2"/>
        <v>15</v>
      </c>
      <c r="AR38" s="331" t="s">
        <v>73</v>
      </c>
      <c r="AS38" s="332">
        <f t="shared" si="3"/>
        <v>15</v>
      </c>
      <c r="AT38" s="331" t="s">
        <v>73</v>
      </c>
      <c r="AU38" s="332">
        <f t="shared" si="4"/>
        <v>15</v>
      </c>
      <c r="AV38" s="331" t="s">
        <v>74</v>
      </c>
      <c r="AW38" s="332">
        <f t="shared" si="5"/>
        <v>10</v>
      </c>
      <c r="AX38" s="333">
        <f t="shared" si="21"/>
        <v>100</v>
      </c>
      <c r="AY38" s="333" t="str">
        <f t="shared" si="22"/>
        <v>Fuerte</v>
      </c>
      <c r="AZ38" s="334" t="s">
        <v>75</v>
      </c>
      <c r="BA38" s="333" t="str">
        <f t="shared" si="23"/>
        <v>Fuerte</v>
      </c>
      <c r="BB38" s="333" t="str">
        <f>IFERROR(VLOOKUP((CONCATENATE(AY38,BA38)),Listados!$U$3:$V$11,2,FALSE),"")</f>
        <v>Fuerte</v>
      </c>
      <c r="BC38" s="333">
        <f t="shared" si="24"/>
        <v>100</v>
      </c>
      <c r="BD38" s="638"/>
      <c r="BE38" s="638"/>
      <c r="BF38" s="638"/>
      <c r="BG38" s="638"/>
      <c r="BH38" s="640"/>
      <c r="BI38" s="640"/>
      <c r="BJ38" s="640"/>
      <c r="BK38" s="640"/>
      <c r="BL38" s="335"/>
      <c r="BM38" s="335"/>
      <c r="BN38" s="336"/>
      <c r="BO38" s="336"/>
      <c r="BP38" s="335"/>
      <c r="BQ38" s="335"/>
      <c r="BR38" s="612"/>
      <c r="BS38" s="447"/>
      <c r="BT38" s="607"/>
      <c r="BU38" s="614"/>
      <c r="BV38" s="591"/>
    </row>
    <row r="39" spans="1:75" ht="324.95" customHeight="1">
      <c r="A39" s="646">
        <v>9</v>
      </c>
      <c r="B39" s="435" t="s">
        <v>215</v>
      </c>
      <c r="C39" s="505" t="s">
        <v>533</v>
      </c>
      <c r="D39" s="643" t="s">
        <v>534</v>
      </c>
      <c r="E39" s="307" t="s">
        <v>535</v>
      </c>
      <c r="F39" s="160" t="s">
        <v>67</v>
      </c>
      <c r="G39" s="643" t="s">
        <v>536</v>
      </c>
      <c r="H39" s="435" t="s">
        <v>73</v>
      </c>
      <c r="I39" s="435" t="s">
        <v>73</v>
      </c>
      <c r="J39" s="435" t="s">
        <v>359</v>
      </c>
      <c r="K39" s="435" t="s">
        <v>359</v>
      </c>
      <c r="L39" s="435" t="s">
        <v>73</v>
      </c>
      <c r="M39" s="435" t="s">
        <v>73</v>
      </c>
      <c r="N39" s="435" t="s">
        <v>359</v>
      </c>
      <c r="O39" s="435" t="s">
        <v>359</v>
      </c>
      <c r="P39" s="435" t="s">
        <v>73</v>
      </c>
      <c r="Q39" s="435" t="s">
        <v>73</v>
      </c>
      <c r="R39" s="435" t="s">
        <v>73</v>
      </c>
      <c r="S39" s="435" t="s">
        <v>73</v>
      </c>
      <c r="T39" s="435" t="s">
        <v>359</v>
      </c>
      <c r="U39" s="435" t="s">
        <v>73</v>
      </c>
      <c r="V39" s="435" t="s">
        <v>73</v>
      </c>
      <c r="W39" s="435" t="s">
        <v>359</v>
      </c>
      <c r="X39" s="435" t="s">
        <v>359</v>
      </c>
      <c r="Y39" s="435" t="s">
        <v>359</v>
      </c>
      <c r="Z39" s="435" t="s">
        <v>359</v>
      </c>
      <c r="AA39" s="437">
        <f>COUNTIF(H39:Z39, "SI")</f>
        <v>10</v>
      </c>
      <c r="AB39" s="435" t="s">
        <v>271</v>
      </c>
      <c r="AC39" s="437">
        <f>+VLOOKUP(AB39,Listados!$K$8:$L$12,2,0)</f>
        <v>1</v>
      </c>
      <c r="AD39" s="437" t="str">
        <f>++IF(OR(AA39=0),"",IF(OR(AA39=1,AA39&lt;=5),"Moderado",IF(OR(AA39=6,AA39&lt;=11),"Mayor",IF(OR(AA39&gt;=12),"Catastrófico",""))))</f>
        <v>Mayor</v>
      </c>
      <c r="AE39" s="437">
        <f>+VLOOKUP(AD39,Listados!$K$13:$L$17,2,0)</f>
        <v>4</v>
      </c>
      <c r="AF39" s="437" t="str">
        <f>IF(AND(AB39&lt;&gt;"",AD39&lt;&gt;""),VLOOKUP(AB39&amp;AD39,[3]Listados!$M$3:$N$27,2,FALSE),"")</f>
        <v>Alto</v>
      </c>
      <c r="AG39" s="338" t="s">
        <v>1166</v>
      </c>
      <c r="AH39" s="56" t="s">
        <v>535</v>
      </c>
      <c r="AI39" s="57" t="s">
        <v>80</v>
      </c>
      <c r="AJ39" s="45" t="s">
        <v>73</v>
      </c>
      <c r="AK39" s="55">
        <f>+IF(AJ39="si",15,"0")</f>
        <v>15</v>
      </c>
      <c r="AL39" s="45" t="s">
        <v>73</v>
      </c>
      <c r="AM39" s="55">
        <f>+IF(AL39="si",15,"0")</f>
        <v>15</v>
      </c>
      <c r="AN39" s="45" t="s">
        <v>73</v>
      </c>
      <c r="AO39" s="55">
        <f>+IF(AN39="si",15,"0")</f>
        <v>15</v>
      </c>
      <c r="AP39" s="45" t="s">
        <v>72</v>
      </c>
      <c r="AQ39" s="55">
        <f>+IF(AP39="Preventivo",15,IF(AP39="Detectivo",10,"0"))</f>
        <v>15</v>
      </c>
      <c r="AR39" s="45" t="s">
        <v>73</v>
      </c>
      <c r="AS39" s="55">
        <f>+IF(AR39="si",15,"0")</f>
        <v>15</v>
      </c>
      <c r="AT39" s="45" t="s">
        <v>73</v>
      </c>
      <c r="AU39" s="55">
        <f>+IF(AT39="si",15,"0")</f>
        <v>15</v>
      </c>
      <c r="AV39" s="45" t="s">
        <v>74</v>
      </c>
      <c r="AW39" s="55">
        <f>+IF(AV39="Completa",10,IF(AV39="Incompleta",5,"0"))</f>
        <v>10</v>
      </c>
      <c r="AX39" s="92">
        <f t="shared" si="21"/>
        <v>100</v>
      </c>
      <c r="AY39" s="92" t="str">
        <f t="shared" si="22"/>
        <v>Fuerte</v>
      </c>
      <c r="AZ39" s="93" t="s">
        <v>75</v>
      </c>
      <c r="BA39" s="92" t="str">
        <f t="shared" si="23"/>
        <v>Fuerte</v>
      </c>
      <c r="BB39" s="92" t="str">
        <f>IFERROR(VLOOKUP((CONCATENATE(AY39,BA39)),Listados!$U$3:$V$11,2,FALSE),"")</f>
        <v>Fuerte</v>
      </c>
      <c r="BC39" s="92">
        <f t="shared" si="24"/>
        <v>100</v>
      </c>
      <c r="BD39" s="443">
        <f>AVERAGE(BC39:BC42)</f>
        <v>75</v>
      </c>
      <c r="BE39" s="443" t="str">
        <f>IF(BD39&lt;=50,"Débil",IF(BD39&lt;=99,"Moderado",IF(BD39=100,"fuerte","")))</f>
        <v>Moderado</v>
      </c>
      <c r="BF39" s="443">
        <f>+IF(AND(AI39="Preventivo",BE39="Fuerte"),2,IF(AND(AI39="Preventivo",BE39="Moderado"),1,0))</f>
        <v>0</v>
      </c>
      <c r="BG39" s="443">
        <f>+AC39-BF39</f>
        <v>1</v>
      </c>
      <c r="BH39" s="437" t="str">
        <f>+VLOOKUP(MIN(BG39),Listados!$J$18:$K$24,2,TRUE)</f>
        <v>Rara Vez</v>
      </c>
      <c r="BI39" s="437" t="str">
        <f>AD39</f>
        <v>Mayor</v>
      </c>
      <c r="BJ39" s="437" t="str">
        <f>IF(AND(BH39&lt;&gt;"",BI39&lt;&gt;""),VLOOKUP(BH39&amp;BI39,Listados!$M$3:$N$27,2,FALSE),"")</f>
        <v>Alto</v>
      </c>
      <c r="BK39" s="437" t="str">
        <f>+VLOOKUP(BJ39,Listados!$P$3:$Q$6,2,FALSE)</f>
        <v>Reducir el riesgo</v>
      </c>
      <c r="BL39" s="164" t="s">
        <v>537</v>
      </c>
      <c r="BM39" s="45" t="s">
        <v>449</v>
      </c>
      <c r="BN39" s="349">
        <v>45658</v>
      </c>
      <c r="BO39" s="349">
        <v>46022</v>
      </c>
      <c r="BP39" s="45" t="s">
        <v>538</v>
      </c>
      <c r="BQ39" s="169" t="s">
        <v>539</v>
      </c>
      <c r="BR39" s="339" t="s">
        <v>540</v>
      </c>
      <c r="BS39" s="85" t="s">
        <v>541</v>
      </c>
      <c r="BT39" s="85" t="s">
        <v>1197</v>
      </c>
      <c r="BU39" s="587" t="s">
        <v>542</v>
      </c>
      <c r="BV39" s="505" t="s">
        <v>1177</v>
      </c>
    </row>
    <row r="40" spans="1:75" ht="221.25" customHeight="1">
      <c r="A40" s="647"/>
      <c r="B40" s="641"/>
      <c r="C40" s="649"/>
      <c r="D40" s="644"/>
      <c r="E40" s="310" t="s">
        <v>543</v>
      </c>
      <c r="F40" s="311" t="s">
        <v>67</v>
      </c>
      <c r="G40" s="644"/>
      <c r="H40" s="641" t="s">
        <v>73</v>
      </c>
      <c r="I40" s="641" t="s">
        <v>73</v>
      </c>
      <c r="J40" s="641" t="s">
        <v>359</v>
      </c>
      <c r="K40" s="641" t="s">
        <v>359</v>
      </c>
      <c r="L40" s="641" t="s">
        <v>73</v>
      </c>
      <c r="M40" s="641" t="s">
        <v>73</v>
      </c>
      <c r="N40" s="641" t="s">
        <v>359</v>
      </c>
      <c r="O40" s="641" t="s">
        <v>359</v>
      </c>
      <c r="P40" s="641" t="s">
        <v>73</v>
      </c>
      <c r="Q40" s="641" t="s">
        <v>73</v>
      </c>
      <c r="R40" s="641" t="s">
        <v>73</v>
      </c>
      <c r="S40" s="641" t="s">
        <v>73</v>
      </c>
      <c r="T40" s="641" t="s">
        <v>359</v>
      </c>
      <c r="U40" s="641" t="s">
        <v>73</v>
      </c>
      <c r="V40" s="641" t="s">
        <v>73</v>
      </c>
      <c r="W40" s="641" t="s">
        <v>359</v>
      </c>
      <c r="X40" s="641" t="s">
        <v>359</v>
      </c>
      <c r="Y40" s="641" t="s">
        <v>359</v>
      </c>
      <c r="Z40" s="641" t="s">
        <v>359</v>
      </c>
      <c r="AA40" s="639"/>
      <c r="AB40" s="641"/>
      <c r="AC40" s="639"/>
      <c r="AD40" s="639"/>
      <c r="AE40" s="639"/>
      <c r="AF40" s="639"/>
      <c r="AG40" s="312" t="s">
        <v>544</v>
      </c>
      <c r="AH40" s="376" t="s">
        <v>543</v>
      </c>
      <c r="AI40" s="314" t="s">
        <v>80</v>
      </c>
      <c r="AJ40" s="316" t="s">
        <v>73</v>
      </c>
      <c r="AK40" s="315">
        <f t="shared" si="0"/>
        <v>15</v>
      </c>
      <c r="AL40" s="316" t="s">
        <v>73</v>
      </c>
      <c r="AM40" s="315">
        <f t="shared" si="1"/>
        <v>15</v>
      </c>
      <c r="AN40" s="316" t="s">
        <v>73</v>
      </c>
      <c r="AO40" s="315">
        <f t="shared" si="6"/>
        <v>15</v>
      </c>
      <c r="AP40" s="316" t="s">
        <v>80</v>
      </c>
      <c r="AQ40" s="315">
        <f t="shared" si="2"/>
        <v>10</v>
      </c>
      <c r="AR40" s="316" t="s">
        <v>73</v>
      </c>
      <c r="AS40" s="315">
        <f t="shared" si="3"/>
        <v>15</v>
      </c>
      <c r="AT40" s="316" t="s">
        <v>73</v>
      </c>
      <c r="AU40" s="315">
        <f t="shared" si="4"/>
        <v>15</v>
      </c>
      <c r="AV40" s="316" t="s">
        <v>74</v>
      </c>
      <c r="AW40" s="315">
        <f t="shared" si="5"/>
        <v>10</v>
      </c>
      <c r="AX40" s="317">
        <f t="shared" si="21"/>
        <v>95</v>
      </c>
      <c r="AY40" s="317" t="str">
        <f t="shared" si="22"/>
        <v>Moderado</v>
      </c>
      <c r="AZ40" s="325" t="s">
        <v>75</v>
      </c>
      <c r="BA40" s="317" t="str">
        <f t="shared" si="23"/>
        <v>Fuerte</v>
      </c>
      <c r="BB40" s="317" t="str">
        <f>IFERROR(VLOOKUP((CONCATENATE(AY40,BA40)),Listados!$U$3:$V$11,2,FALSE),"")</f>
        <v>Moderado</v>
      </c>
      <c r="BC40" s="317">
        <f t="shared" si="24"/>
        <v>50</v>
      </c>
      <c r="BD40" s="637"/>
      <c r="BE40" s="637"/>
      <c r="BF40" s="637"/>
      <c r="BG40" s="637"/>
      <c r="BH40" s="639"/>
      <c r="BI40" s="639"/>
      <c r="BJ40" s="639"/>
      <c r="BK40" s="639"/>
      <c r="BL40" s="320" t="s">
        <v>545</v>
      </c>
      <c r="BM40" s="316" t="s">
        <v>449</v>
      </c>
      <c r="BN40" s="347">
        <v>45658</v>
      </c>
      <c r="BO40" s="347">
        <v>46022</v>
      </c>
      <c r="BP40" s="316" t="s">
        <v>538</v>
      </c>
      <c r="BQ40" s="348" t="s">
        <v>546</v>
      </c>
      <c r="BR40" s="597" t="s">
        <v>547</v>
      </c>
      <c r="BS40" s="596" t="s">
        <v>548</v>
      </c>
      <c r="BT40" s="596" t="s">
        <v>1198</v>
      </c>
      <c r="BU40" s="588"/>
      <c r="BV40" s="590"/>
    </row>
    <row r="41" spans="1:75" ht="69.95" customHeight="1">
      <c r="A41" s="647"/>
      <c r="B41" s="641"/>
      <c r="C41" s="649"/>
      <c r="D41" s="644"/>
      <c r="E41" s="310"/>
      <c r="F41" s="311"/>
      <c r="G41" s="644"/>
      <c r="H41" s="641" t="s">
        <v>73</v>
      </c>
      <c r="I41" s="641" t="s">
        <v>73</v>
      </c>
      <c r="J41" s="641" t="s">
        <v>359</v>
      </c>
      <c r="K41" s="641" t="s">
        <v>359</v>
      </c>
      <c r="L41" s="641" t="s">
        <v>73</v>
      </c>
      <c r="M41" s="641" t="s">
        <v>73</v>
      </c>
      <c r="N41" s="641" t="s">
        <v>359</v>
      </c>
      <c r="O41" s="641" t="s">
        <v>359</v>
      </c>
      <c r="P41" s="641" t="s">
        <v>73</v>
      </c>
      <c r="Q41" s="641" t="s">
        <v>73</v>
      </c>
      <c r="R41" s="641" t="s">
        <v>73</v>
      </c>
      <c r="S41" s="641" t="s">
        <v>73</v>
      </c>
      <c r="T41" s="641" t="s">
        <v>359</v>
      </c>
      <c r="U41" s="641" t="s">
        <v>73</v>
      </c>
      <c r="V41" s="641" t="s">
        <v>73</v>
      </c>
      <c r="W41" s="641" t="s">
        <v>359</v>
      </c>
      <c r="X41" s="641" t="s">
        <v>359</v>
      </c>
      <c r="Y41" s="641" t="s">
        <v>359</v>
      </c>
      <c r="Z41" s="641" t="s">
        <v>359</v>
      </c>
      <c r="AA41" s="639"/>
      <c r="AB41" s="641"/>
      <c r="AC41" s="639"/>
      <c r="AD41" s="639"/>
      <c r="AE41" s="639"/>
      <c r="AF41" s="639"/>
      <c r="AG41" s="324"/>
      <c r="AH41" s="313"/>
      <c r="AI41" s="314"/>
      <c r="AJ41" s="314"/>
      <c r="AK41" s="315" t="str">
        <f t="shared" si="0"/>
        <v>0</v>
      </c>
      <c r="AL41" s="314"/>
      <c r="AM41" s="315" t="str">
        <f t="shared" si="1"/>
        <v>0</v>
      </c>
      <c r="AN41" s="314"/>
      <c r="AO41" s="315" t="str">
        <f t="shared" si="6"/>
        <v>0</v>
      </c>
      <c r="AP41" s="314"/>
      <c r="AQ41" s="315" t="str">
        <f t="shared" si="2"/>
        <v>0</v>
      </c>
      <c r="AR41" s="314"/>
      <c r="AS41" s="315" t="str">
        <f t="shared" si="3"/>
        <v>0</v>
      </c>
      <c r="AT41" s="314"/>
      <c r="AU41" s="315" t="str">
        <f t="shared" si="4"/>
        <v>0</v>
      </c>
      <c r="AV41" s="314"/>
      <c r="AW41" s="315" t="str">
        <f t="shared" si="5"/>
        <v>0</v>
      </c>
      <c r="AX41" s="317" t="str">
        <f t="shared" si="21"/>
        <v/>
      </c>
      <c r="AY41" s="317" t="str">
        <f t="shared" si="22"/>
        <v/>
      </c>
      <c r="AZ41" s="325"/>
      <c r="BA41" s="317" t="str">
        <f t="shared" si="23"/>
        <v/>
      </c>
      <c r="BB41" s="317" t="str">
        <f>IFERROR(VLOOKUP((CONCATENATE(AY41,BA41)),Listados!$U$3:$V$11,2,FALSE),"")</f>
        <v/>
      </c>
      <c r="BC41" s="317" t="str">
        <f t="shared" si="24"/>
        <v/>
      </c>
      <c r="BD41" s="637"/>
      <c r="BE41" s="637"/>
      <c r="BF41" s="637"/>
      <c r="BG41" s="637"/>
      <c r="BH41" s="639"/>
      <c r="BI41" s="639"/>
      <c r="BJ41" s="639"/>
      <c r="BK41" s="639"/>
      <c r="BL41" s="323"/>
      <c r="BM41" s="323"/>
      <c r="BN41" s="326"/>
      <c r="BO41" s="326"/>
      <c r="BP41" s="323"/>
      <c r="BQ41" s="323"/>
      <c r="BR41" s="598"/>
      <c r="BS41" s="592"/>
      <c r="BT41" s="592"/>
      <c r="BU41" s="588"/>
      <c r="BV41" s="590"/>
    </row>
    <row r="42" spans="1:75" ht="192" customHeight="1" thickBot="1">
      <c r="A42" s="648"/>
      <c r="B42" s="642"/>
      <c r="C42" s="650"/>
      <c r="D42" s="645"/>
      <c r="E42" s="327"/>
      <c r="F42" s="328"/>
      <c r="G42" s="645"/>
      <c r="H42" s="642" t="s">
        <v>73</v>
      </c>
      <c r="I42" s="642" t="s">
        <v>73</v>
      </c>
      <c r="J42" s="642" t="s">
        <v>359</v>
      </c>
      <c r="K42" s="642" t="s">
        <v>359</v>
      </c>
      <c r="L42" s="642" t="s">
        <v>73</v>
      </c>
      <c r="M42" s="642" t="s">
        <v>73</v>
      </c>
      <c r="N42" s="642" t="s">
        <v>359</v>
      </c>
      <c r="O42" s="642" t="s">
        <v>359</v>
      </c>
      <c r="P42" s="642" t="s">
        <v>73</v>
      </c>
      <c r="Q42" s="642" t="s">
        <v>73</v>
      </c>
      <c r="R42" s="642" t="s">
        <v>73</v>
      </c>
      <c r="S42" s="642" t="s">
        <v>73</v>
      </c>
      <c r="T42" s="642" t="s">
        <v>359</v>
      </c>
      <c r="U42" s="642" t="s">
        <v>73</v>
      </c>
      <c r="V42" s="642" t="s">
        <v>73</v>
      </c>
      <c r="W42" s="642" t="s">
        <v>359</v>
      </c>
      <c r="X42" s="642" t="s">
        <v>359</v>
      </c>
      <c r="Y42" s="642" t="s">
        <v>359</v>
      </c>
      <c r="Z42" s="642" t="s">
        <v>359</v>
      </c>
      <c r="AA42" s="640"/>
      <c r="AB42" s="642"/>
      <c r="AC42" s="640"/>
      <c r="AD42" s="640"/>
      <c r="AE42" s="640"/>
      <c r="AF42" s="640"/>
      <c r="AG42" s="329"/>
      <c r="AH42" s="330"/>
      <c r="AI42" s="331"/>
      <c r="AJ42" s="331"/>
      <c r="AK42" s="332" t="str">
        <f t="shared" si="0"/>
        <v>0</v>
      </c>
      <c r="AL42" s="331"/>
      <c r="AM42" s="332" t="str">
        <f t="shared" si="1"/>
        <v>0</v>
      </c>
      <c r="AN42" s="331"/>
      <c r="AO42" s="332" t="str">
        <f t="shared" si="6"/>
        <v>0</v>
      </c>
      <c r="AP42" s="331"/>
      <c r="AQ42" s="332" t="str">
        <f t="shared" si="2"/>
        <v>0</v>
      </c>
      <c r="AR42" s="331"/>
      <c r="AS42" s="332" t="str">
        <f t="shared" si="3"/>
        <v>0</v>
      </c>
      <c r="AT42" s="331"/>
      <c r="AU42" s="332" t="str">
        <f t="shared" si="4"/>
        <v>0</v>
      </c>
      <c r="AV42" s="331"/>
      <c r="AW42" s="332" t="str">
        <f t="shared" si="5"/>
        <v>0</v>
      </c>
      <c r="AX42" s="333" t="str">
        <f t="shared" si="21"/>
        <v/>
      </c>
      <c r="AY42" s="333" t="str">
        <f t="shared" si="22"/>
        <v/>
      </c>
      <c r="AZ42" s="334"/>
      <c r="BA42" s="333" t="str">
        <f t="shared" si="23"/>
        <v/>
      </c>
      <c r="BB42" s="333" t="str">
        <f>IFERROR(VLOOKUP((CONCATENATE(AY42,BA42)),Listados!$U$3:$V$11,2,FALSE),"")</f>
        <v/>
      </c>
      <c r="BC42" s="333" t="str">
        <f t="shared" si="24"/>
        <v/>
      </c>
      <c r="BD42" s="638"/>
      <c r="BE42" s="638"/>
      <c r="BF42" s="638"/>
      <c r="BG42" s="638"/>
      <c r="BH42" s="640"/>
      <c r="BI42" s="640"/>
      <c r="BJ42" s="640"/>
      <c r="BK42" s="640"/>
      <c r="BL42" s="335"/>
      <c r="BM42" s="335"/>
      <c r="BN42" s="336"/>
      <c r="BO42" s="336"/>
      <c r="BP42" s="335"/>
      <c r="BQ42" s="335"/>
      <c r="BR42" s="599"/>
      <c r="BS42" s="593"/>
      <c r="BT42" s="593"/>
      <c r="BU42" s="589"/>
      <c r="BV42" s="591"/>
    </row>
    <row r="43" spans="1:75" ht="398.1" customHeight="1">
      <c r="A43" s="646">
        <v>10</v>
      </c>
      <c r="B43" s="435" t="s">
        <v>215</v>
      </c>
      <c r="C43" s="505" t="s">
        <v>533</v>
      </c>
      <c r="D43" s="643" t="s">
        <v>549</v>
      </c>
      <c r="E43" s="307" t="s">
        <v>543</v>
      </c>
      <c r="F43" s="160" t="s">
        <v>67</v>
      </c>
      <c r="G43" s="643" t="s">
        <v>550</v>
      </c>
      <c r="H43" s="435" t="s">
        <v>73</v>
      </c>
      <c r="I43" s="435" t="s">
        <v>73</v>
      </c>
      <c r="J43" s="435" t="s">
        <v>73</v>
      </c>
      <c r="K43" s="435" t="s">
        <v>73</v>
      </c>
      <c r="L43" s="435" t="s">
        <v>73</v>
      </c>
      <c r="M43" s="435" t="s">
        <v>359</v>
      </c>
      <c r="N43" s="435" t="s">
        <v>73</v>
      </c>
      <c r="O43" s="435" t="s">
        <v>359</v>
      </c>
      <c r="P43" s="435" t="s">
        <v>73</v>
      </c>
      <c r="Q43" s="435" t="s">
        <v>73</v>
      </c>
      <c r="R43" s="435" t="s">
        <v>73</v>
      </c>
      <c r="S43" s="435" t="s">
        <v>73</v>
      </c>
      <c r="T43" s="435" t="s">
        <v>73</v>
      </c>
      <c r="U43" s="435" t="s">
        <v>73</v>
      </c>
      <c r="V43" s="435" t="s">
        <v>73</v>
      </c>
      <c r="W43" s="435" t="s">
        <v>359</v>
      </c>
      <c r="X43" s="435" t="s">
        <v>359</v>
      </c>
      <c r="Y43" s="435" t="s">
        <v>73</v>
      </c>
      <c r="Z43" s="435" t="s">
        <v>359</v>
      </c>
      <c r="AA43" s="437">
        <f>COUNTIF(H43:Z43, "SI")</f>
        <v>14</v>
      </c>
      <c r="AB43" s="435" t="s">
        <v>271</v>
      </c>
      <c r="AC43" s="437">
        <f>+VLOOKUP(AB43,Listados!$K$8:$L$12,2,0)</f>
        <v>1</v>
      </c>
      <c r="AD43" s="437" t="str">
        <f>++IF(OR(AA43=0),"",IF(OR(AA43=1,AA43&lt;=5),"Moderado",IF(OR(AA43=6,AA43&lt;=11),"Mayor",IF(OR(AA43&gt;=12),"Catastrófico",""))))</f>
        <v>Catastrófico</v>
      </c>
      <c r="AE43" s="437">
        <f>+VLOOKUP(AD43,Listados!$K$13:$L$17,2,0)</f>
        <v>5</v>
      </c>
      <c r="AF43" s="437" t="str">
        <f>IF(AND(AB43&lt;&gt;"",AD43&lt;&gt;""),VLOOKUP(AB43&amp;AD43,[3]Listados!$M$3:$N$27,2,FALSE),"")</f>
        <v>Extremo</v>
      </c>
      <c r="AG43" s="338" t="s">
        <v>551</v>
      </c>
      <c r="AH43" s="91" t="s">
        <v>543</v>
      </c>
      <c r="AI43" s="57" t="s">
        <v>80</v>
      </c>
      <c r="AJ43" s="45" t="s">
        <v>73</v>
      </c>
      <c r="AK43" s="55">
        <f>+IF(AJ43="si",15,"0")</f>
        <v>15</v>
      </c>
      <c r="AL43" s="45" t="s">
        <v>73</v>
      </c>
      <c r="AM43" s="55">
        <f>+IF(AL43="si",15,"0")</f>
        <v>15</v>
      </c>
      <c r="AN43" s="45" t="s">
        <v>73</v>
      </c>
      <c r="AO43" s="55">
        <f>+IF(AN43="si",15,"0")</f>
        <v>15</v>
      </c>
      <c r="AP43" s="57" t="s">
        <v>80</v>
      </c>
      <c r="AQ43" s="55">
        <f>+IF(AP43="Preventivo",15,IF(AP43="Detectivo",10,"0"))</f>
        <v>10</v>
      </c>
      <c r="AR43" s="45" t="s">
        <v>73</v>
      </c>
      <c r="AS43" s="55">
        <f>+IF(AR43="si",15,"0")</f>
        <v>15</v>
      </c>
      <c r="AT43" s="45" t="s">
        <v>73</v>
      </c>
      <c r="AU43" s="55">
        <f>+IF(AT43="si",15,"0")</f>
        <v>15</v>
      </c>
      <c r="AV43" s="45" t="s">
        <v>74</v>
      </c>
      <c r="AW43" s="55">
        <f>+IF(AV43="Completa",10,IF(AV43="Incompleta",5,"0"))</f>
        <v>10</v>
      </c>
      <c r="AX43" s="92">
        <f t="shared" si="21"/>
        <v>95</v>
      </c>
      <c r="AY43" s="92" t="str">
        <f t="shared" si="22"/>
        <v>Moderado</v>
      </c>
      <c r="AZ43" s="93" t="s">
        <v>75</v>
      </c>
      <c r="BA43" s="92" t="str">
        <f t="shared" si="23"/>
        <v>Fuerte</v>
      </c>
      <c r="BB43" s="92" t="str">
        <f>IFERROR(VLOOKUP((CONCATENATE(AY43,BA43)),Listados!$U$3:$V$11,2,FALSE),"")</f>
        <v>Moderado</v>
      </c>
      <c r="BC43" s="92">
        <f t="shared" si="24"/>
        <v>50</v>
      </c>
      <c r="BD43" s="443">
        <f>AVERAGE(BC43:BC46)</f>
        <v>50</v>
      </c>
      <c r="BE43" s="443" t="str">
        <f>IF(BD43&lt;=50,"Débil",IF(BD43&lt;=99,"Moderado",IF(BD43=100,"fuerte","")))</f>
        <v>Débil</v>
      </c>
      <c r="BF43" s="443">
        <f>+IF(AND(AI43="Preventivo",BE43="Fuerte"),2,IF(AND(AI43="Preventivo",BE43="Moderado"),1,0))</f>
        <v>0</v>
      </c>
      <c r="BG43" s="443">
        <f>+AC43-BF43</f>
        <v>1</v>
      </c>
      <c r="BH43" s="437" t="str">
        <f>+VLOOKUP(MIN(BG43),Listados!$J$18:$K$24,2,TRUE)</f>
        <v>Rara Vez</v>
      </c>
      <c r="BI43" s="437" t="str">
        <f>AD43</f>
        <v>Catastrófico</v>
      </c>
      <c r="BJ43" s="437" t="str">
        <f>IF(AND(BH43&lt;&gt;"",BI43&lt;&gt;""),VLOOKUP(BH43&amp;BI43,Listados!$M$3:$N$27,2,FALSE),"")</f>
        <v>Extremo</v>
      </c>
      <c r="BK43" s="437" t="str">
        <f>+VLOOKUP(BJ43,Listados!$P$3:$Q$6,2,FALSE)</f>
        <v>Reducir el riesgo</v>
      </c>
      <c r="BL43" s="343" t="s">
        <v>552</v>
      </c>
      <c r="BM43" s="295" t="s">
        <v>449</v>
      </c>
      <c r="BN43" s="344">
        <v>45658</v>
      </c>
      <c r="BO43" s="344">
        <v>46022</v>
      </c>
      <c r="BP43" s="295" t="s">
        <v>538</v>
      </c>
      <c r="BQ43" s="295" t="s">
        <v>553</v>
      </c>
      <c r="BR43" s="345" t="s">
        <v>554</v>
      </c>
      <c r="BS43" s="85" t="s">
        <v>555</v>
      </c>
      <c r="BT43" s="421" t="s">
        <v>1199</v>
      </c>
      <c r="BU43" s="587" t="s">
        <v>556</v>
      </c>
      <c r="BV43" s="505" t="s">
        <v>1176</v>
      </c>
    </row>
    <row r="44" spans="1:75" ht="240.75" customHeight="1">
      <c r="A44" s="647"/>
      <c r="B44" s="641"/>
      <c r="C44" s="649"/>
      <c r="D44" s="644"/>
      <c r="E44" s="310" t="s">
        <v>557</v>
      </c>
      <c r="F44" s="311" t="s">
        <v>67</v>
      </c>
      <c r="G44" s="644"/>
      <c r="H44" s="641" t="s">
        <v>73</v>
      </c>
      <c r="I44" s="641" t="s">
        <v>73</v>
      </c>
      <c r="J44" s="641" t="s">
        <v>73</v>
      </c>
      <c r="K44" s="641" t="s">
        <v>73</v>
      </c>
      <c r="L44" s="641" t="s">
        <v>73</v>
      </c>
      <c r="M44" s="641" t="s">
        <v>359</v>
      </c>
      <c r="N44" s="641" t="s">
        <v>73</v>
      </c>
      <c r="O44" s="641" t="s">
        <v>359</v>
      </c>
      <c r="P44" s="641" t="s">
        <v>73</v>
      </c>
      <c r="Q44" s="641" t="s">
        <v>73</v>
      </c>
      <c r="R44" s="641" t="s">
        <v>73</v>
      </c>
      <c r="S44" s="641" t="s">
        <v>73</v>
      </c>
      <c r="T44" s="641" t="s">
        <v>73</v>
      </c>
      <c r="U44" s="641" t="s">
        <v>73</v>
      </c>
      <c r="V44" s="641" t="s">
        <v>73</v>
      </c>
      <c r="W44" s="641" t="s">
        <v>359</v>
      </c>
      <c r="X44" s="641" t="s">
        <v>359</v>
      </c>
      <c r="Y44" s="641" t="s">
        <v>73</v>
      </c>
      <c r="Z44" s="641" t="s">
        <v>359</v>
      </c>
      <c r="AA44" s="639"/>
      <c r="AB44" s="641"/>
      <c r="AC44" s="639"/>
      <c r="AD44" s="639"/>
      <c r="AE44" s="639"/>
      <c r="AF44" s="639"/>
      <c r="AG44" s="312" t="s">
        <v>558</v>
      </c>
      <c r="AH44" s="313" t="s">
        <v>557</v>
      </c>
      <c r="AI44" s="314" t="s">
        <v>80</v>
      </c>
      <c r="AJ44" s="316" t="s">
        <v>73</v>
      </c>
      <c r="AK44" s="315">
        <f t="shared" si="0"/>
        <v>15</v>
      </c>
      <c r="AL44" s="316" t="s">
        <v>73</v>
      </c>
      <c r="AM44" s="315">
        <f t="shared" si="1"/>
        <v>15</v>
      </c>
      <c r="AN44" s="316" t="s">
        <v>73</v>
      </c>
      <c r="AO44" s="315">
        <f t="shared" si="6"/>
        <v>15</v>
      </c>
      <c r="AP44" s="314" t="s">
        <v>80</v>
      </c>
      <c r="AQ44" s="315">
        <f t="shared" si="2"/>
        <v>10</v>
      </c>
      <c r="AR44" s="316" t="s">
        <v>73</v>
      </c>
      <c r="AS44" s="315">
        <f t="shared" si="3"/>
        <v>15</v>
      </c>
      <c r="AT44" s="316" t="s">
        <v>73</v>
      </c>
      <c r="AU44" s="315">
        <f t="shared" si="4"/>
        <v>15</v>
      </c>
      <c r="AV44" s="316" t="s">
        <v>74</v>
      </c>
      <c r="AW44" s="315">
        <f t="shared" si="5"/>
        <v>10</v>
      </c>
      <c r="AX44" s="317">
        <f t="shared" si="21"/>
        <v>95</v>
      </c>
      <c r="AY44" s="317" t="str">
        <f t="shared" si="22"/>
        <v>Moderado</v>
      </c>
      <c r="AZ44" s="325" t="s">
        <v>75</v>
      </c>
      <c r="BA44" s="317" t="str">
        <f t="shared" si="23"/>
        <v>Fuerte</v>
      </c>
      <c r="BB44" s="317" t="str">
        <f>IFERROR(VLOOKUP((CONCATENATE(AY44,BA44)),Listados!$U$3:$V$11,2,FALSE),"")</f>
        <v>Moderado</v>
      </c>
      <c r="BC44" s="317">
        <f t="shared" si="24"/>
        <v>50</v>
      </c>
      <c r="BD44" s="637"/>
      <c r="BE44" s="637"/>
      <c r="BF44" s="637"/>
      <c r="BG44" s="637"/>
      <c r="BH44" s="639"/>
      <c r="BI44" s="639"/>
      <c r="BJ44" s="639"/>
      <c r="BK44" s="639"/>
      <c r="BL44" s="342" t="s">
        <v>559</v>
      </c>
      <c r="BM44" s="340" t="s">
        <v>449</v>
      </c>
      <c r="BN44" s="341">
        <v>45658</v>
      </c>
      <c r="BO44" s="341">
        <v>46022</v>
      </c>
      <c r="BP44" s="340" t="s">
        <v>538</v>
      </c>
      <c r="BQ44" s="340" t="s">
        <v>560</v>
      </c>
      <c r="BR44" s="322" t="s">
        <v>561</v>
      </c>
      <c r="BS44" s="596" t="s">
        <v>562</v>
      </c>
      <c r="BT44" s="600" t="s">
        <v>1200</v>
      </c>
      <c r="BU44" s="588"/>
      <c r="BV44" s="590"/>
    </row>
    <row r="45" spans="1:75" ht="72" customHeight="1">
      <c r="A45" s="647"/>
      <c r="B45" s="641"/>
      <c r="C45" s="649"/>
      <c r="D45" s="644"/>
      <c r="E45" s="310"/>
      <c r="F45" s="311"/>
      <c r="G45" s="644"/>
      <c r="H45" s="641" t="s">
        <v>73</v>
      </c>
      <c r="I45" s="641" t="s">
        <v>73</v>
      </c>
      <c r="J45" s="641" t="s">
        <v>73</v>
      </c>
      <c r="K45" s="641" t="s">
        <v>73</v>
      </c>
      <c r="L45" s="641" t="s">
        <v>73</v>
      </c>
      <c r="M45" s="641" t="s">
        <v>359</v>
      </c>
      <c r="N45" s="641" t="s">
        <v>73</v>
      </c>
      <c r="O45" s="641" t="s">
        <v>359</v>
      </c>
      <c r="P45" s="641" t="s">
        <v>73</v>
      </c>
      <c r="Q45" s="641" t="s">
        <v>73</v>
      </c>
      <c r="R45" s="641" t="s">
        <v>73</v>
      </c>
      <c r="S45" s="641" t="s">
        <v>73</v>
      </c>
      <c r="T45" s="641" t="s">
        <v>73</v>
      </c>
      <c r="U45" s="641" t="s">
        <v>73</v>
      </c>
      <c r="V45" s="641" t="s">
        <v>73</v>
      </c>
      <c r="W45" s="641" t="s">
        <v>359</v>
      </c>
      <c r="X45" s="641" t="s">
        <v>359</v>
      </c>
      <c r="Y45" s="641" t="s">
        <v>73</v>
      </c>
      <c r="Z45" s="641" t="s">
        <v>359</v>
      </c>
      <c r="AA45" s="639"/>
      <c r="AB45" s="641"/>
      <c r="AC45" s="639"/>
      <c r="AD45" s="639"/>
      <c r="AE45" s="639"/>
      <c r="AF45" s="639"/>
      <c r="AG45" s="324"/>
      <c r="AH45" s="313"/>
      <c r="AI45" s="314"/>
      <c r="AJ45" s="314"/>
      <c r="AK45" s="315" t="str">
        <f t="shared" si="0"/>
        <v>0</v>
      </c>
      <c r="AL45" s="314"/>
      <c r="AM45" s="315" t="str">
        <f t="shared" si="1"/>
        <v>0</v>
      </c>
      <c r="AN45" s="314"/>
      <c r="AO45" s="315" t="str">
        <f t="shared" si="6"/>
        <v>0</v>
      </c>
      <c r="AP45" s="314"/>
      <c r="AQ45" s="315" t="str">
        <f t="shared" si="2"/>
        <v>0</v>
      </c>
      <c r="AR45" s="314"/>
      <c r="AS45" s="315" t="str">
        <f t="shared" si="3"/>
        <v>0</v>
      </c>
      <c r="AT45" s="314"/>
      <c r="AU45" s="315" t="str">
        <f t="shared" si="4"/>
        <v>0</v>
      </c>
      <c r="AV45" s="314"/>
      <c r="AW45" s="315" t="str">
        <f t="shared" si="5"/>
        <v>0</v>
      </c>
      <c r="AX45" s="317" t="str">
        <f t="shared" si="21"/>
        <v/>
      </c>
      <c r="AY45" s="317" t="str">
        <f t="shared" si="22"/>
        <v/>
      </c>
      <c r="AZ45" s="325"/>
      <c r="BA45" s="317" t="str">
        <f t="shared" si="23"/>
        <v/>
      </c>
      <c r="BB45" s="317" t="str">
        <f>IFERROR(VLOOKUP((CONCATENATE(AY45,BA45)),Listados!$U$3:$V$11,2,FALSE),"")</f>
        <v/>
      </c>
      <c r="BC45" s="317" t="str">
        <f t="shared" si="24"/>
        <v/>
      </c>
      <c r="BD45" s="637"/>
      <c r="BE45" s="637"/>
      <c r="BF45" s="637"/>
      <c r="BG45" s="637"/>
      <c r="BH45" s="639"/>
      <c r="BI45" s="639"/>
      <c r="BJ45" s="639"/>
      <c r="BK45" s="639"/>
      <c r="BL45" s="323"/>
      <c r="BM45" s="323"/>
      <c r="BN45" s="326"/>
      <c r="BO45" s="326"/>
      <c r="BP45" s="323"/>
      <c r="BQ45" s="323"/>
      <c r="BR45" s="323"/>
      <c r="BS45" s="592"/>
      <c r="BT45" s="601"/>
      <c r="BU45" s="588"/>
      <c r="BV45" s="590"/>
    </row>
    <row r="46" spans="1:75" ht="96.95" customHeight="1" thickBot="1">
      <c r="A46" s="648"/>
      <c r="B46" s="642"/>
      <c r="C46" s="650"/>
      <c r="D46" s="645"/>
      <c r="E46" s="327"/>
      <c r="F46" s="328"/>
      <c r="G46" s="645"/>
      <c r="H46" s="642" t="s">
        <v>73</v>
      </c>
      <c r="I46" s="642" t="s">
        <v>73</v>
      </c>
      <c r="J46" s="642" t="s">
        <v>73</v>
      </c>
      <c r="K46" s="642" t="s">
        <v>73</v>
      </c>
      <c r="L46" s="642" t="s">
        <v>73</v>
      </c>
      <c r="M46" s="642" t="s">
        <v>359</v>
      </c>
      <c r="N46" s="642" t="s">
        <v>73</v>
      </c>
      <c r="O46" s="642" t="s">
        <v>359</v>
      </c>
      <c r="P46" s="642" t="s">
        <v>73</v>
      </c>
      <c r="Q46" s="642" t="s">
        <v>73</v>
      </c>
      <c r="R46" s="642" t="s">
        <v>73</v>
      </c>
      <c r="S46" s="642" t="s">
        <v>73</v>
      </c>
      <c r="T46" s="642" t="s">
        <v>73</v>
      </c>
      <c r="U46" s="642" t="s">
        <v>73</v>
      </c>
      <c r="V46" s="642" t="s">
        <v>73</v>
      </c>
      <c r="W46" s="642" t="s">
        <v>359</v>
      </c>
      <c r="X46" s="642" t="s">
        <v>359</v>
      </c>
      <c r="Y46" s="642" t="s">
        <v>73</v>
      </c>
      <c r="Z46" s="642" t="s">
        <v>359</v>
      </c>
      <c r="AA46" s="640"/>
      <c r="AB46" s="642"/>
      <c r="AC46" s="640"/>
      <c r="AD46" s="640"/>
      <c r="AE46" s="640"/>
      <c r="AF46" s="640"/>
      <c r="AG46" s="329"/>
      <c r="AH46" s="330"/>
      <c r="AI46" s="331"/>
      <c r="AJ46" s="331"/>
      <c r="AK46" s="332" t="str">
        <f t="shared" si="0"/>
        <v>0</v>
      </c>
      <c r="AL46" s="331"/>
      <c r="AM46" s="332" t="str">
        <f t="shared" si="1"/>
        <v>0</v>
      </c>
      <c r="AN46" s="331"/>
      <c r="AO46" s="332" t="str">
        <f t="shared" si="6"/>
        <v>0</v>
      </c>
      <c r="AP46" s="331"/>
      <c r="AQ46" s="332" t="str">
        <f t="shared" si="2"/>
        <v>0</v>
      </c>
      <c r="AR46" s="331"/>
      <c r="AS46" s="332" t="str">
        <f t="shared" si="3"/>
        <v>0</v>
      </c>
      <c r="AT46" s="331"/>
      <c r="AU46" s="332" t="str">
        <f t="shared" si="4"/>
        <v>0</v>
      </c>
      <c r="AV46" s="331"/>
      <c r="AW46" s="332" t="str">
        <f t="shared" si="5"/>
        <v>0</v>
      </c>
      <c r="AX46" s="333" t="str">
        <f t="shared" si="21"/>
        <v/>
      </c>
      <c r="AY46" s="333" t="str">
        <f t="shared" si="22"/>
        <v/>
      </c>
      <c r="AZ46" s="334"/>
      <c r="BA46" s="333" t="str">
        <f t="shared" si="23"/>
        <v/>
      </c>
      <c r="BB46" s="333" t="str">
        <f>IFERROR(VLOOKUP((CONCATENATE(AY46,BA46)),Listados!$U$3:$V$11,2,FALSE),"")</f>
        <v/>
      </c>
      <c r="BC46" s="333" t="str">
        <f t="shared" si="24"/>
        <v/>
      </c>
      <c r="BD46" s="638"/>
      <c r="BE46" s="638"/>
      <c r="BF46" s="638"/>
      <c r="BG46" s="638"/>
      <c r="BH46" s="640"/>
      <c r="BI46" s="640"/>
      <c r="BJ46" s="640"/>
      <c r="BK46" s="640"/>
      <c r="BL46" s="335"/>
      <c r="BM46" s="335"/>
      <c r="BN46" s="336"/>
      <c r="BO46" s="336"/>
      <c r="BP46" s="335"/>
      <c r="BQ46" s="335"/>
      <c r="BR46" s="335"/>
      <c r="BS46" s="593"/>
      <c r="BT46" s="602"/>
      <c r="BU46" s="589"/>
      <c r="BV46" s="591"/>
    </row>
    <row r="47" spans="1:75" ht="408.95" customHeight="1">
      <c r="A47" s="646">
        <v>11</v>
      </c>
      <c r="B47" s="435" t="s">
        <v>215</v>
      </c>
      <c r="C47" s="505" t="s">
        <v>533</v>
      </c>
      <c r="D47" s="643" t="s">
        <v>563</v>
      </c>
      <c r="E47" s="307" t="s">
        <v>564</v>
      </c>
      <c r="F47" s="160" t="s">
        <v>67</v>
      </c>
      <c r="G47" s="643" t="s">
        <v>565</v>
      </c>
      <c r="H47" s="435" t="s">
        <v>73</v>
      </c>
      <c r="I47" s="435" t="s">
        <v>359</v>
      </c>
      <c r="J47" s="435" t="s">
        <v>73</v>
      </c>
      <c r="K47" s="435" t="s">
        <v>73</v>
      </c>
      <c r="L47" s="435" t="s">
        <v>73</v>
      </c>
      <c r="M47" s="435" t="s">
        <v>73</v>
      </c>
      <c r="N47" s="435" t="s">
        <v>73</v>
      </c>
      <c r="O47" s="435" t="s">
        <v>73</v>
      </c>
      <c r="P47" s="435" t="s">
        <v>73</v>
      </c>
      <c r="Q47" s="435" t="s">
        <v>73</v>
      </c>
      <c r="R47" s="435" t="s">
        <v>73</v>
      </c>
      <c r="S47" s="435" t="s">
        <v>73</v>
      </c>
      <c r="T47" s="435" t="s">
        <v>73</v>
      </c>
      <c r="U47" s="435" t="s">
        <v>73</v>
      </c>
      <c r="V47" s="435" t="s">
        <v>73</v>
      </c>
      <c r="W47" s="435" t="s">
        <v>73</v>
      </c>
      <c r="X47" s="435" t="s">
        <v>73</v>
      </c>
      <c r="Y47" s="435" t="s">
        <v>73</v>
      </c>
      <c r="Z47" s="435" t="s">
        <v>73</v>
      </c>
      <c r="AA47" s="437">
        <f>COUNTIF(H47:Z47, "SI")</f>
        <v>18</v>
      </c>
      <c r="AB47" s="435" t="s">
        <v>85</v>
      </c>
      <c r="AC47" s="437">
        <f>+VLOOKUP(AB47,Listados!$K$8:$L$12,2,0)</f>
        <v>3</v>
      </c>
      <c r="AD47" s="437" t="str">
        <f>++IF(OR(AA47=0),"",IF(OR(AA47=1,AA47&lt;=5),"Moderado",IF(OR(AA47=6,AA47&lt;=11),"Mayor",IF(OR(AA47&gt;=12),"Catastrófico",""))))</f>
        <v>Catastrófico</v>
      </c>
      <c r="AE47" s="437">
        <f>+VLOOKUP(AD47,Listados!$K$13:$L$17,2,0)</f>
        <v>5</v>
      </c>
      <c r="AF47" s="437" t="str">
        <f>IF(AND(AB47&lt;&gt;"",AD47&lt;&gt;""),VLOOKUP(AB47&amp;AD47,[3]Listados!$M$3:$N$27,2,FALSE),"")</f>
        <v>Extremo</v>
      </c>
      <c r="AG47" s="338" t="s">
        <v>566</v>
      </c>
      <c r="AH47" s="91" t="s">
        <v>567</v>
      </c>
      <c r="AI47" s="57" t="s">
        <v>72</v>
      </c>
      <c r="AJ47" s="57" t="s">
        <v>73</v>
      </c>
      <c r="AK47" s="55">
        <f>+IF(AJ47="si",15,"0")</f>
        <v>15</v>
      </c>
      <c r="AL47" s="45" t="s">
        <v>73</v>
      </c>
      <c r="AM47" s="55">
        <f>+IF(AL47="si",15,"0")</f>
        <v>15</v>
      </c>
      <c r="AN47" s="45" t="s">
        <v>73</v>
      </c>
      <c r="AO47" s="55">
        <f>+IF(AN47="si",15,"0")</f>
        <v>15</v>
      </c>
      <c r="AP47" s="57" t="s">
        <v>72</v>
      </c>
      <c r="AQ47" s="55">
        <f>+IF(AP47="Preventivo",15,IF(AP47="Detectivo",10,"0"))</f>
        <v>15</v>
      </c>
      <c r="AR47" s="45" t="s">
        <v>73</v>
      </c>
      <c r="AS47" s="55">
        <f>+IF(AR47="si",15,"0")</f>
        <v>15</v>
      </c>
      <c r="AT47" s="45" t="s">
        <v>73</v>
      </c>
      <c r="AU47" s="55">
        <f>+IF(AT47="si",15,"0")</f>
        <v>15</v>
      </c>
      <c r="AV47" s="45" t="s">
        <v>74</v>
      </c>
      <c r="AW47" s="55">
        <f>+IF(AV47="Completa",10,IF(AV47="Incompleta",5,"0"))</f>
        <v>10</v>
      </c>
      <c r="AX47" s="92">
        <f t="shared" si="21"/>
        <v>100</v>
      </c>
      <c r="AY47" s="80" t="str">
        <f t="shared" si="22"/>
        <v>Fuerte</v>
      </c>
      <c r="AZ47" s="84" t="s">
        <v>75</v>
      </c>
      <c r="BA47" s="80" t="str">
        <f t="shared" si="23"/>
        <v>Fuerte</v>
      </c>
      <c r="BB47" s="80" t="str">
        <f>IFERROR(VLOOKUP((CONCATENATE(AY47,BA47)),Listados!$U$3:$V$11,2,FALSE),"")</f>
        <v>Fuerte</v>
      </c>
      <c r="BC47" s="80">
        <f t="shared" si="24"/>
        <v>100</v>
      </c>
      <c r="BD47" s="443">
        <f>AVERAGE(BC47:BC50)</f>
        <v>83.333333333333329</v>
      </c>
      <c r="BE47" s="443" t="str">
        <f>IF(BD47&lt;=50,"Débil",IF(BD47&lt;=99,"Moderado",IF(BD47=100,"fuerte","")))</f>
        <v>Moderado</v>
      </c>
      <c r="BF47" s="443">
        <f>+IF(AND(AI47="Preventivo",BE47="Fuerte"),2,IF(AND(AI47="Preventivo",BE47="Moderado"),1,0))</f>
        <v>1</v>
      </c>
      <c r="BG47" s="443">
        <f>+AC47-BF47</f>
        <v>2</v>
      </c>
      <c r="BH47" s="437" t="str">
        <f>+VLOOKUP(MIN(BG47),Listados!$J$18:$K$24,2,TRUE)</f>
        <v>Improbable</v>
      </c>
      <c r="BI47" s="437" t="str">
        <f>AD47</f>
        <v>Catastrófico</v>
      </c>
      <c r="BJ47" s="437" t="str">
        <f>IF(AND(BH47&lt;&gt;"",BI47&lt;&gt;""),VLOOKUP(BH47&amp;BI47,Listados!$M$3:$N$27,2,FALSE),"")</f>
        <v>Extremo</v>
      </c>
      <c r="BK47" s="437" t="str">
        <f>+VLOOKUP(BJ47,Listados!$P$3:$Q$6,2,FALSE)</f>
        <v>Reducir el riesgo</v>
      </c>
      <c r="BL47" s="164" t="s">
        <v>568</v>
      </c>
      <c r="BM47" s="164" t="s">
        <v>569</v>
      </c>
      <c r="BN47" s="168">
        <v>45658</v>
      </c>
      <c r="BO47" s="168">
        <v>46022</v>
      </c>
      <c r="BP47" s="164" t="s">
        <v>538</v>
      </c>
      <c r="BQ47" s="164" t="s">
        <v>570</v>
      </c>
      <c r="BR47" s="339" t="s">
        <v>571</v>
      </c>
      <c r="BS47" s="85" t="s">
        <v>572</v>
      </c>
      <c r="BT47" s="421" t="s">
        <v>1201</v>
      </c>
      <c r="BU47" s="587" t="s">
        <v>573</v>
      </c>
      <c r="BV47" s="505" t="s">
        <v>1175</v>
      </c>
    </row>
    <row r="48" spans="1:75" ht="369.95" customHeight="1">
      <c r="A48" s="647"/>
      <c r="B48" s="641"/>
      <c r="C48" s="649"/>
      <c r="D48" s="644"/>
      <c r="E48" s="310" t="s">
        <v>574</v>
      </c>
      <c r="F48" s="311" t="s">
        <v>67</v>
      </c>
      <c r="G48" s="644"/>
      <c r="H48" s="641" t="s">
        <v>73</v>
      </c>
      <c r="I48" s="641" t="s">
        <v>359</v>
      </c>
      <c r="J48" s="641" t="s">
        <v>73</v>
      </c>
      <c r="K48" s="641" t="s">
        <v>73</v>
      </c>
      <c r="L48" s="641" t="s">
        <v>73</v>
      </c>
      <c r="M48" s="641" t="s">
        <v>73</v>
      </c>
      <c r="N48" s="641" t="s">
        <v>73</v>
      </c>
      <c r="O48" s="641" t="s">
        <v>73</v>
      </c>
      <c r="P48" s="641" t="s">
        <v>73</v>
      </c>
      <c r="Q48" s="641" t="s">
        <v>73</v>
      </c>
      <c r="R48" s="641" t="s">
        <v>73</v>
      </c>
      <c r="S48" s="641" t="s">
        <v>73</v>
      </c>
      <c r="T48" s="641" t="s">
        <v>73</v>
      </c>
      <c r="U48" s="641" t="s">
        <v>73</v>
      </c>
      <c r="V48" s="641" t="s">
        <v>73</v>
      </c>
      <c r="W48" s="641" t="s">
        <v>73</v>
      </c>
      <c r="X48" s="641" t="s">
        <v>73</v>
      </c>
      <c r="Y48" s="641" t="s">
        <v>73</v>
      </c>
      <c r="Z48" s="641" t="s">
        <v>73</v>
      </c>
      <c r="AA48" s="639"/>
      <c r="AB48" s="641"/>
      <c r="AC48" s="639"/>
      <c r="AD48" s="639"/>
      <c r="AE48" s="639"/>
      <c r="AF48" s="639"/>
      <c r="AG48" s="312" t="s">
        <v>575</v>
      </c>
      <c r="AH48" s="313" t="s">
        <v>574</v>
      </c>
      <c r="AI48" s="314" t="s">
        <v>72</v>
      </c>
      <c r="AJ48" s="314" t="s">
        <v>73</v>
      </c>
      <c r="AK48" s="315">
        <f t="shared" si="0"/>
        <v>15</v>
      </c>
      <c r="AL48" s="316" t="s">
        <v>73</v>
      </c>
      <c r="AM48" s="315">
        <f t="shared" si="1"/>
        <v>15</v>
      </c>
      <c r="AN48" s="316" t="s">
        <v>73</v>
      </c>
      <c r="AO48" s="315">
        <f t="shared" si="6"/>
        <v>15</v>
      </c>
      <c r="AP48" s="314" t="s">
        <v>72</v>
      </c>
      <c r="AQ48" s="315">
        <f t="shared" si="2"/>
        <v>15</v>
      </c>
      <c r="AR48" s="316" t="s">
        <v>73</v>
      </c>
      <c r="AS48" s="315">
        <f t="shared" si="3"/>
        <v>15</v>
      </c>
      <c r="AT48" s="316" t="s">
        <v>73</v>
      </c>
      <c r="AU48" s="315">
        <f t="shared" si="4"/>
        <v>15</v>
      </c>
      <c r="AV48" s="316" t="s">
        <v>74</v>
      </c>
      <c r="AW48" s="315">
        <f t="shared" si="5"/>
        <v>10</v>
      </c>
      <c r="AX48" s="317">
        <f t="shared" si="21"/>
        <v>100</v>
      </c>
      <c r="AY48" s="318" t="str">
        <f t="shared" si="22"/>
        <v>Fuerte</v>
      </c>
      <c r="AZ48" s="319" t="s">
        <v>75</v>
      </c>
      <c r="BA48" s="318" t="str">
        <f t="shared" si="23"/>
        <v>Fuerte</v>
      </c>
      <c r="BB48" s="318" t="str">
        <f>IFERROR(VLOOKUP((CONCATENATE(AY48,BA48)),Listados!$U$3:$V$11,2,FALSE),"")</f>
        <v>Fuerte</v>
      </c>
      <c r="BC48" s="318">
        <f t="shared" si="24"/>
        <v>100</v>
      </c>
      <c r="BD48" s="637"/>
      <c r="BE48" s="637"/>
      <c r="BF48" s="637"/>
      <c r="BG48" s="637"/>
      <c r="BH48" s="639"/>
      <c r="BI48" s="639"/>
      <c r="BJ48" s="639"/>
      <c r="BK48" s="639"/>
      <c r="BL48" s="320" t="s">
        <v>576</v>
      </c>
      <c r="BM48" s="320" t="s">
        <v>577</v>
      </c>
      <c r="BN48" s="321">
        <v>45658</v>
      </c>
      <c r="BO48" s="321">
        <v>46022</v>
      </c>
      <c r="BP48" s="320" t="s">
        <v>538</v>
      </c>
      <c r="BQ48" s="320" t="s">
        <v>578</v>
      </c>
      <c r="BR48" s="322" t="s">
        <v>579</v>
      </c>
      <c r="BS48" s="323" t="s">
        <v>580</v>
      </c>
      <c r="BT48" s="419" t="s">
        <v>1202</v>
      </c>
      <c r="BU48" s="588"/>
      <c r="BV48" s="590"/>
    </row>
    <row r="49" spans="1:74" ht="399.95" customHeight="1">
      <c r="A49" s="647"/>
      <c r="B49" s="641"/>
      <c r="C49" s="649"/>
      <c r="D49" s="644"/>
      <c r="E49" s="310" t="s">
        <v>581</v>
      </c>
      <c r="F49" s="311" t="s">
        <v>67</v>
      </c>
      <c r="G49" s="644"/>
      <c r="H49" s="641" t="s">
        <v>73</v>
      </c>
      <c r="I49" s="641" t="s">
        <v>359</v>
      </c>
      <c r="J49" s="641" t="s">
        <v>73</v>
      </c>
      <c r="K49" s="641" t="s">
        <v>73</v>
      </c>
      <c r="L49" s="641" t="s">
        <v>73</v>
      </c>
      <c r="M49" s="641" t="s">
        <v>73</v>
      </c>
      <c r="N49" s="641" t="s">
        <v>73</v>
      </c>
      <c r="O49" s="641" t="s">
        <v>73</v>
      </c>
      <c r="P49" s="641" t="s">
        <v>73</v>
      </c>
      <c r="Q49" s="641" t="s">
        <v>73</v>
      </c>
      <c r="R49" s="641" t="s">
        <v>73</v>
      </c>
      <c r="S49" s="641" t="s">
        <v>73</v>
      </c>
      <c r="T49" s="641" t="s">
        <v>73</v>
      </c>
      <c r="U49" s="641" t="s">
        <v>73</v>
      </c>
      <c r="V49" s="641" t="s">
        <v>73</v>
      </c>
      <c r="W49" s="641" t="s">
        <v>73</v>
      </c>
      <c r="X49" s="641" t="s">
        <v>73</v>
      </c>
      <c r="Y49" s="641" t="s">
        <v>73</v>
      </c>
      <c r="Z49" s="641" t="s">
        <v>73</v>
      </c>
      <c r="AA49" s="639"/>
      <c r="AB49" s="641"/>
      <c r="AC49" s="639"/>
      <c r="AD49" s="639"/>
      <c r="AE49" s="639"/>
      <c r="AF49" s="639"/>
      <c r="AG49" s="312" t="s">
        <v>582</v>
      </c>
      <c r="AH49" s="313" t="s">
        <v>581</v>
      </c>
      <c r="AI49" s="314" t="s">
        <v>80</v>
      </c>
      <c r="AJ49" s="314" t="s">
        <v>73</v>
      </c>
      <c r="AK49" s="315">
        <f t="shared" si="0"/>
        <v>15</v>
      </c>
      <c r="AL49" s="316" t="s">
        <v>73</v>
      </c>
      <c r="AM49" s="315">
        <f t="shared" si="1"/>
        <v>15</v>
      </c>
      <c r="AN49" s="316" t="s">
        <v>73</v>
      </c>
      <c r="AO49" s="315">
        <f t="shared" si="6"/>
        <v>15</v>
      </c>
      <c r="AP49" s="314" t="s">
        <v>80</v>
      </c>
      <c r="AQ49" s="315">
        <f t="shared" si="2"/>
        <v>10</v>
      </c>
      <c r="AR49" s="316" t="s">
        <v>73</v>
      </c>
      <c r="AS49" s="315">
        <f t="shared" si="3"/>
        <v>15</v>
      </c>
      <c r="AT49" s="316" t="s">
        <v>73</v>
      </c>
      <c r="AU49" s="315">
        <f t="shared" si="4"/>
        <v>15</v>
      </c>
      <c r="AV49" s="316" t="s">
        <v>74</v>
      </c>
      <c r="AW49" s="315">
        <f t="shared" si="5"/>
        <v>10</v>
      </c>
      <c r="AX49" s="317">
        <f t="shared" si="21"/>
        <v>95</v>
      </c>
      <c r="AY49" s="318" t="str">
        <f t="shared" si="22"/>
        <v>Moderado</v>
      </c>
      <c r="AZ49" s="319" t="s">
        <v>75</v>
      </c>
      <c r="BA49" s="318" t="str">
        <f t="shared" si="23"/>
        <v>Fuerte</v>
      </c>
      <c r="BB49" s="318" t="str">
        <f>IFERROR(VLOOKUP((CONCATENATE(AY49,BA49)),Listados!$U$3:$V$11,2,FALSE),"")</f>
        <v>Moderado</v>
      </c>
      <c r="BC49" s="318">
        <f t="shared" si="24"/>
        <v>50</v>
      </c>
      <c r="BD49" s="637"/>
      <c r="BE49" s="637"/>
      <c r="BF49" s="637"/>
      <c r="BG49" s="637"/>
      <c r="BH49" s="639"/>
      <c r="BI49" s="639"/>
      <c r="BJ49" s="639"/>
      <c r="BK49" s="639"/>
      <c r="BL49" s="320" t="s">
        <v>583</v>
      </c>
      <c r="BM49" s="320" t="s">
        <v>577</v>
      </c>
      <c r="BN49" s="321">
        <v>45658</v>
      </c>
      <c r="BO49" s="321">
        <v>46022</v>
      </c>
      <c r="BP49" s="320" t="s">
        <v>538</v>
      </c>
      <c r="BQ49" s="320" t="s">
        <v>584</v>
      </c>
      <c r="BR49" s="322" t="s">
        <v>585</v>
      </c>
      <c r="BS49" s="323" t="s">
        <v>586</v>
      </c>
      <c r="BT49" s="323" t="s">
        <v>1203</v>
      </c>
      <c r="BU49" s="588"/>
      <c r="BV49" s="590"/>
    </row>
    <row r="50" spans="1:74" ht="15.75" thickBot="1">
      <c r="A50" s="648"/>
      <c r="B50" s="642"/>
      <c r="C50" s="650"/>
      <c r="D50" s="645"/>
      <c r="E50" s="327"/>
      <c r="F50" s="328"/>
      <c r="G50" s="645"/>
      <c r="H50" s="642" t="s">
        <v>73</v>
      </c>
      <c r="I50" s="642" t="s">
        <v>359</v>
      </c>
      <c r="J50" s="642" t="s">
        <v>73</v>
      </c>
      <c r="K50" s="642" t="s">
        <v>73</v>
      </c>
      <c r="L50" s="642" t="s">
        <v>73</v>
      </c>
      <c r="M50" s="642" t="s">
        <v>73</v>
      </c>
      <c r="N50" s="642" t="s">
        <v>73</v>
      </c>
      <c r="O50" s="642" t="s">
        <v>73</v>
      </c>
      <c r="P50" s="642" t="s">
        <v>73</v>
      </c>
      <c r="Q50" s="642" t="s">
        <v>73</v>
      </c>
      <c r="R50" s="642" t="s">
        <v>73</v>
      </c>
      <c r="S50" s="642" t="s">
        <v>73</v>
      </c>
      <c r="T50" s="642" t="s">
        <v>73</v>
      </c>
      <c r="U50" s="642" t="s">
        <v>73</v>
      </c>
      <c r="V50" s="642" t="s">
        <v>73</v>
      </c>
      <c r="W50" s="642" t="s">
        <v>73</v>
      </c>
      <c r="X50" s="642" t="s">
        <v>73</v>
      </c>
      <c r="Y50" s="642" t="s">
        <v>73</v>
      </c>
      <c r="Z50" s="642" t="s">
        <v>73</v>
      </c>
      <c r="AA50" s="640"/>
      <c r="AB50" s="642"/>
      <c r="AC50" s="640"/>
      <c r="AD50" s="640"/>
      <c r="AE50" s="640"/>
      <c r="AF50" s="640"/>
      <c r="AG50" s="329"/>
      <c r="AH50" s="330"/>
      <c r="AI50" s="331"/>
      <c r="AJ50" s="331"/>
      <c r="AK50" s="332" t="str">
        <f t="shared" si="0"/>
        <v>0</v>
      </c>
      <c r="AL50" s="331"/>
      <c r="AM50" s="332" t="str">
        <f t="shared" si="1"/>
        <v>0</v>
      </c>
      <c r="AN50" s="331"/>
      <c r="AO50" s="332" t="str">
        <f t="shared" si="6"/>
        <v>0</v>
      </c>
      <c r="AP50" s="331"/>
      <c r="AQ50" s="332" t="str">
        <f t="shared" si="2"/>
        <v>0</v>
      </c>
      <c r="AR50" s="331"/>
      <c r="AS50" s="332" t="str">
        <f t="shared" si="3"/>
        <v>0</v>
      </c>
      <c r="AT50" s="331"/>
      <c r="AU50" s="332" t="str">
        <f t="shared" si="4"/>
        <v>0</v>
      </c>
      <c r="AV50" s="331"/>
      <c r="AW50" s="332" t="str">
        <f t="shared" si="5"/>
        <v>0</v>
      </c>
      <c r="AX50" s="333" t="str">
        <f t="shared" si="21"/>
        <v/>
      </c>
      <c r="AY50" s="333" t="str">
        <f t="shared" si="22"/>
        <v/>
      </c>
      <c r="AZ50" s="334"/>
      <c r="BA50" s="333" t="str">
        <f t="shared" si="23"/>
        <v/>
      </c>
      <c r="BB50" s="333" t="str">
        <f>IFERROR(VLOOKUP((CONCATENATE(AY50,BA50)),Listados!$U$3:$V$11,2,FALSE),"")</f>
        <v/>
      </c>
      <c r="BC50" s="333" t="str">
        <f t="shared" si="24"/>
        <v/>
      </c>
      <c r="BD50" s="638"/>
      <c r="BE50" s="638"/>
      <c r="BF50" s="638"/>
      <c r="BG50" s="638"/>
      <c r="BH50" s="640"/>
      <c r="BI50" s="640"/>
      <c r="BJ50" s="640"/>
      <c r="BK50" s="640"/>
      <c r="BL50" s="335"/>
      <c r="BM50" s="335"/>
      <c r="BN50" s="336"/>
      <c r="BO50" s="336"/>
      <c r="BP50" s="335"/>
      <c r="BQ50" s="335"/>
      <c r="BR50" s="337"/>
      <c r="BS50" s="335"/>
      <c r="BT50" s="420"/>
      <c r="BU50" s="589"/>
      <c r="BV50" s="591"/>
    </row>
    <row r="51" spans="1:74" ht="75">
      <c r="A51" s="630">
        <v>12</v>
      </c>
      <c r="B51" s="439" t="s">
        <v>587</v>
      </c>
      <c r="C51" s="595" t="s">
        <v>588</v>
      </c>
      <c r="D51" s="633" t="s">
        <v>589</v>
      </c>
      <c r="E51" s="307" t="s">
        <v>590</v>
      </c>
      <c r="F51" s="160" t="s">
        <v>67</v>
      </c>
      <c r="G51" s="295" t="s">
        <v>591</v>
      </c>
      <c r="H51" s="439" t="s">
        <v>73</v>
      </c>
      <c r="I51" s="439" t="s">
        <v>73</v>
      </c>
      <c r="J51" s="439" t="s">
        <v>73</v>
      </c>
      <c r="K51" s="439" t="s">
        <v>359</v>
      </c>
      <c r="L51" s="439" t="s">
        <v>359</v>
      </c>
      <c r="M51" s="439" t="s">
        <v>359</v>
      </c>
      <c r="N51" s="439" t="s">
        <v>359</v>
      </c>
      <c r="O51" s="439" t="s">
        <v>359</v>
      </c>
      <c r="P51" s="439" t="s">
        <v>359</v>
      </c>
      <c r="Q51" s="439" t="s">
        <v>359</v>
      </c>
      <c r="R51" s="439" t="s">
        <v>359</v>
      </c>
      <c r="S51" s="439" t="s">
        <v>359</v>
      </c>
      <c r="T51" s="439" t="s">
        <v>359</v>
      </c>
      <c r="U51" s="439" t="s">
        <v>359</v>
      </c>
      <c r="V51" s="439" t="s">
        <v>359</v>
      </c>
      <c r="W51" s="439" t="s">
        <v>359</v>
      </c>
      <c r="X51" s="439" t="s">
        <v>359</v>
      </c>
      <c r="Y51" s="439" t="s">
        <v>359</v>
      </c>
      <c r="Z51" s="439" t="s">
        <v>359</v>
      </c>
      <c r="AA51" s="441">
        <f>COUNTIF(H51:Z51, "SI")</f>
        <v>3</v>
      </c>
      <c r="AB51" s="435" t="s">
        <v>69</v>
      </c>
      <c r="AC51" s="437">
        <f>+VLOOKUP(AB51,Listados!$K$8:$L$12,2,0)</f>
        <v>5</v>
      </c>
      <c r="AD51" s="437" t="str">
        <f>++IF(OR(AA51=0),"",IF(OR(AA51=1,AA51&lt;=5),"Moderado",IF(OR(AA51=6,AA51&lt;=11),"Mayor",IF(OR(AA51&gt;=12),"Catastrófico",""))))</f>
        <v>Moderado</v>
      </c>
      <c r="AE51" s="437">
        <f>+VLOOKUP(AD51,Listados!$K$13:$L$17,2,0)</f>
        <v>3</v>
      </c>
      <c r="AF51" s="437" t="str">
        <f>IF(AND(AB51&lt;&gt;"",AD51&lt;&gt;""),VLOOKUP(AB51&amp;AD51,[3]Listados!$M$3:$N$27,2,FALSE),"")</f>
        <v>Extremo</v>
      </c>
      <c r="AG51" s="308" t="s">
        <v>592</v>
      </c>
      <c r="AH51" s="91" t="s">
        <v>593</v>
      </c>
      <c r="AI51" s="57" t="s">
        <v>72</v>
      </c>
      <c r="AJ51" s="57" t="s">
        <v>73</v>
      </c>
      <c r="AK51" s="55">
        <f>+IF(AJ51="si",15,"0")</f>
        <v>15</v>
      </c>
      <c r="AL51" s="57" t="s">
        <v>73</v>
      </c>
      <c r="AM51" s="55">
        <f>+IF(AL51="si",15,"0")</f>
        <v>15</v>
      </c>
      <c r="AN51" s="57" t="s">
        <v>73</v>
      </c>
      <c r="AO51" s="55">
        <f>+IF(AN51="si",15,"0")</f>
        <v>15</v>
      </c>
      <c r="AP51" s="57" t="s">
        <v>72</v>
      </c>
      <c r="AQ51" s="55">
        <f>+IF(AP51="Preventivo",15,IF(AP51="Detectivo",10,"0"))</f>
        <v>15</v>
      </c>
      <c r="AR51" s="57" t="s">
        <v>73</v>
      </c>
      <c r="AS51" s="55">
        <f>+IF(AR51="si",15,"0")</f>
        <v>15</v>
      </c>
      <c r="AT51" s="57" t="s">
        <v>73</v>
      </c>
      <c r="AU51" s="55">
        <f>+IF(AT51="si",15,"0")</f>
        <v>15</v>
      </c>
      <c r="AV51" s="57" t="s">
        <v>74</v>
      </c>
      <c r="AW51" s="55">
        <f>+IF(AV51="Completa",10,IF(AV51="Incompleta",5,"0"))</f>
        <v>10</v>
      </c>
      <c r="AX51" s="92">
        <f t="shared" si="21"/>
        <v>100</v>
      </c>
      <c r="AY51" s="92" t="str">
        <f t="shared" si="22"/>
        <v>Fuerte</v>
      </c>
      <c r="AZ51" s="93" t="s">
        <v>75</v>
      </c>
      <c r="BA51" s="92" t="str">
        <f t="shared" si="23"/>
        <v>Fuerte</v>
      </c>
      <c r="BB51" s="92" t="str">
        <f>IFERROR(VLOOKUP((CONCATENATE(AY51,BA51)),Listados!$U$3:$V$11,2,FALSE),"")</f>
        <v>Fuerte</v>
      </c>
      <c r="BC51" s="92">
        <f t="shared" si="24"/>
        <v>100</v>
      </c>
      <c r="BD51" s="423">
        <f>AVERAGE(BC51:BC54)</f>
        <v>100</v>
      </c>
      <c r="BE51" s="423" t="str">
        <f>IF(BD51&lt;=50,"Débil",IF(BD51&lt;=99,"Moderado",IF(BD51=100,"fuerte","")))</f>
        <v>fuerte</v>
      </c>
      <c r="BF51" s="423">
        <f>+IF(AND(AI51="Preventivo",BE51="Fuerte"),2,IF(AND(AI51="Preventivo",BE51="Moderado"),1,0))</f>
        <v>2</v>
      </c>
      <c r="BG51" s="423">
        <f>+AC51-BF51</f>
        <v>3</v>
      </c>
      <c r="BH51" s="441" t="str">
        <f>+VLOOKUP(MIN(BG51),Listados!$J$18:$K$24,2,TRUE)</f>
        <v>Posible</v>
      </c>
      <c r="BI51" s="441" t="str">
        <f>AD51</f>
        <v>Moderado</v>
      </c>
      <c r="BJ51" s="441" t="str">
        <f>IF(AND(BH51&lt;&gt;"",BI51&lt;&gt;""),VLOOKUP(BH51&amp;BI51,Listados!$M$3:$N$27,2,FALSE),"")</f>
        <v>Alto</v>
      </c>
      <c r="BK51" s="441" t="str">
        <f>+VLOOKUP(BJ51,Listados!$P$3:$Q$6,2,FALSE)</f>
        <v>Reducir el riesgo</v>
      </c>
      <c r="BL51" s="164" t="s">
        <v>594</v>
      </c>
      <c r="BM51" s="164" t="s">
        <v>595</v>
      </c>
      <c r="BN51" s="168">
        <v>45778</v>
      </c>
      <c r="BO51" s="309">
        <v>45900</v>
      </c>
      <c r="BP51" s="164" t="s">
        <v>596</v>
      </c>
      <c r="BQ51" s="164" t="s">
        <v>597</v>
      </c>
      <c r="BR51" s="449" t="s">
        <v>598</v>
      </c>
      <c r="BS51" s="592" t="s">
        <v>599</v>
      </c>
      <c r="BT51" s="592" t="s">
        <v>1204</v>
      </c>
      <c r="BU51" s="594" t="s">
        <v>600</v>
      </c>
      <c r="BV51" s="595" t="s">
        <v>1178</v>
      </c>
    </row>
    <row r="52" spans="1:74" ht="76.5">
      <c r="A52" s="630"/>
      <c r="B52" s="439"/>
      <c r="C52" s="595"/>
      <c r="D52" s="633"/>
      <c r="E52" s="263" t="s">
        <v>593</v>
      </c>
      <c r="F52" s="266" t="s">
        <v>67</v>
      </c>
      <c r="G52" s="268" t="s">
        <v>601</v>
      </c>
      <c r="H52" s="439" t="s">
        <v>73</v>
      </c>
      <c r="I52" s="439" t="s">
        <v>73</v>
      </c>
      <c r="J52" s="439" t="s">
        <v>73</v>
      </c>
      <c r="K52" s="439" t="s">
        <v>359</v>
      </c>
      <c r="L52" s="439" t="s">
        <v>359</v>
      </c>
      <c r="M52" s="439" t="s">
        <v>359</v>
      </c>
      <c r="N52" s="439" t="s">
        <v>359</v>
      </c>
      <c r="O52" s="439" t="s">
        <v>359</v>
      </c>
      <c r="P52" s="439" t="s">
        <v>359</v>
      </c>
      <c r="Q52" s="439" t="s">
        <v>359</v>
      </c>
      <c r="R52" s="439" t="s">
        <v>359</v>
      </c>
      <c r="S52" s="439" t="s">
        <v>359</v>
      </c>
      <c r="T52" s="439" t="s">
        <v>359</v>
      </c>
      <c r="U52" s="439" t="s">
        <v>359</v>
      </c>
      <c r="V52" s="439" t="s">
        <v>359</v>
      </c>
      <c r="W52" s="439" t="s">
        <v>359</v>
      </c>
      <c r="X52" s="439" t="s">
        <v>359</v>
      </c>
      <c r="Y52" s="439" t="s">
        <v>359</v>
      </c>
      <c r="Z52" s="439" t="s">
        <v>359</v>
      </c>
      <c r="AA52" s="441"/>
      <c r="AB52" s="476"/>
      <c r="AC52" s="473"/>
      <c r="AD52" s="473"/>
      <c r="AE52" s="473"/>
      <c r="AF52" s="473"/>
      <c r="AG52" s="265"/>
      <c r="AH52" s="91"/>
      <c r="AI52" s="248"/>
      <c r="AJ52" s="248"/>
      <c r="AK52" s="233" t="str">
        <f t="shared" si="0"/>
        <v>0</v>
      </c>
      <c r="AL52" s="248"/>
      <c r="AM52" s="233" t="str">
        <f t="shared" si="1"/>
        <v>0</v>
      </c>
      <c r="AN52" s="57"/>
      <c r="AO52" s="233" t="str">
        <f t="shared" si="6"/>
        <v>0</v>
      </c>
      <c r="AP52" s="248"/>
      <c r="AQ52" s="233" t="str">
        <f t="shared" si="2"/>
        <v>0</v>
      </c>
      <c r="AR52" s="248"/>
      <c r="AS52" s="233" t="str">
        <f t="shared" si="3"/>
        <v>0</v>
      </c>
      <c r="AT52" s="248"/>
      <c r="AU52" s="233" t="str">
        <f t="shared" si="4"/>
        <v>0</v>
      </c>
      <c r="AV52" s="57"/>
      <c r="AW52" s="233" t="str">
        <f t="shared" si="5"/>
        <v>0</v>
      </c>
      <c r="AX52" s="92" t="str">
        <f t="shared" si="21"/>
        <v/>
      </c>
      <c r="AY52" s="92" t="str">
        <f t="shared" si="22"/>
        <v/>
      </c>
      <c r="AZ52" s="93"/>
      <c r="BA52" s="92" t="str">
        <f t="shared" si="23"/>
        <v/>
      </c>
      <c r="BB52" s="92" t="str">
        <f>IFERROR(VLOOKUP((CONCATENATE(AY52,BA52)),Listados!$U$3:$V$11,2,FALSE),"")</f>
        <v/>
      </c>
      <c r="BC52" s="92" t="str">
        <f t="shared" si="24"/>
        <v/>
      </c>
      <c r="BD52" s="423"/>
      <c r="BE52" s="423"/>
      <c r="BF52" s="423"/>
      <c r="BG52" s="423"/>
      <c r="BH52" s="441"/>
      <c r="BI52" s="441"/>
      <c r="BJ52" s="441"/>
      <c r="BK52" s="441"/>
      <c r="BL52" s="254" t="s">
        <v>602</v>
      </c>
      <c r="BM52" s="254" t="s">
        <v>595</v>
      </c>
      <c r="BN52" s="255">
        <v>45778</v>
      </c>
      <c r="BO52" s="255">
        <v>45900</v>
      </c>
      <c r="BP52" s="254" t="s">
        <v>596</v>
      </c>
      <c r="BQ52" s="254" t="s">
        <v>603</v>
      </c>
      <c r="BR52" s="449"/>
      <c r="BS52" s="592"/>
      <c r="BT52" s="579"/>
      <c r="BU52" s="582"/>
      <c r="BV52" s="585"/>
    </row>
    <row r="53" spans="1:74" ht="30">
      <c r="A53" s="630"/>
      <c r="B53" s="439"/>
      <c r="C53" s="595"/>
      <c r="D53" s="633"/>
      <c r="E53" s="263"/>
      <c r="F53" s="266"/>
      <c r="G53" s="268"/>
      <c r="H53" s="439" t="s">
        <v>73</v>
      </c>
      <c r="I53" s="439" t="s">
        <v>73</v>
      </c>
      <c r="J53" s="439" t="s">
        <v>73</v>
      </c>
      <c r="K53" s="439" t="s">
        <v>359</v>
      </c>
      <c r="L53" s="439" t="s">
        <v>359</v>
      </c>
      <c r="M53" s="439" t="s">
        <v>359</v>
      </c>
      <c r="N53" s="439" t="s">
        <v>359</v>
      </c>
      <c r="O53" s="439" t="s">
        <v>359</v>
      </c>
      <c r="P53" s="439" t="s">
        <v>359</v>
      </c>
      <c r="Q53" s="439" t="s">
        <v>359</v>
      </c>
      <c r="R53" s="439" t="s">
        <v>359</v>
      </c>
      <c r="S53" s="439" t="s">
        <v>359</v>
      </c>
      <c r="T53" s="439" t="s">
        <v>359</v>
      </c>
      <c r="U53" s="439" t="s">
        <v>359</v>
      </c>
      <c r="V53" s="439" t="s">
        <v>359</v>
      </c>
      <c r="W53" s="439" t="s">
        <v>359</v>
      </c>
      <c r="X53" s="439" t="s">
        <v>359</v>
      </c>
      <c r="Y53" s="439" t="s">
        <v>359</v>
      </c>
      <c r="Z53" s="439" t="s">
        <v>359</v>
      </c>
      <c r="AA53" s="441"/>
      <c r="AB53" s="476"/>
      <c r="AC53" s="473"/>
      <c r="AD53" s="473"/>
      <c r="AE53" s="473"/>
      <c r="AF53" s="473"/>
      <c r="AG53" s="265"/>
      <c r="AH53" s="247"/>
      <c r="AI53" s="248"/>
      <c r="AJ53" s="248"/>
      <c r="AK53" s="233" t="str">
        <f t="shared" si="0"/>
        <v>0</v>
      </c>
      <c r="AL53" s="248"/>
      <c r="AM53" s="233" t="str">
        <f t="shared" si="1"/>
        <v>0</v>
      </c>
      <c r="AN53" s="57"/>
      <c r="AO53" s="233" t="str">
        <f t="shared" si="6"/>
        <v>0</v>
      </c>
      <c r="AP53" s="248"/>
      <c r="AQ53" s="233" t="str">
        <f t="shared" si="2"/>
        <v>0</v>
      </c>
      <c r="AR53" s="248"/>
      <c r="AS53" s="233" t="str">
        <f t="shared" si="3"/>
        <v>0</v>
      </c>
      <c r="AT53" s="248"/>
      <c r="AU53" s="233" t="str">
        <f t="shared" si="4"/>
        <v>0</v>
      </c>
      <c r="AV53" s="57"/>
      <c r="AW53" s="233" t="str">
        <f t="shared" si="5"/>
        <v>0</v>
      </c>
      <c r="AX53" s="92" t="str">
        <f t="shared" si="21"/>
        <v/>
      </c>
      <c r="AY53" s="92" t="str">
        <f t="shared" si="22"/>
        <v/>
      </c>
      <c r="AZ53" s="93"/>
      <c r="BA53" s="92" t="str">
        <f t="shared" si="23"/>
        <v/>
      </c>
      <c r="BB53" s="92" t="str">
        <f>IFERROR(VLOOKUP((CONCATENATE(AY53,BA53)),Listados!$U$3:$V$11,2,FALSE),"")</f>
        <v/>
      </c>
      <c r="BC53" s="92" t="str">
        <f t="shared" si="24"/>
        <v/>
      </c>
      <c r="BD53" s="423"/>
      <c r="BE53" s="423"/>
      <c r="BF53" s="423"/>
      <c r="BG53" s="423"/>
      <c r="BH53" s="441"/>
      <c r="BI53" s="441"/>
      <c r="BJ53" s="441"/>
      <c r="BK53" s="441"/>
      <c r="BL53" s="254" t="s">
        <v>604</v>
      </c>
      <c r="BM53" s="254" t="s">
        <v>605</v>
      </c>
      <c r="BN53" s="255">
        <v>45658</v>
      </c>
      <c r="BO53" s="255">
        <v>46022</v>
      </c>
      <c r="BP53" s="254" t="s">
        <v>596</v>
      </c>
      <c r="BQ53" s="254" t="s">
        <v>606</v>
      </c>
      <c r="BR53" s="449"/>
      <c r="BS53" s="592"/>
      <c r="BT53" s="579"/>
      <c r="BU53" s="582"/>
      <c r="BV53" s="585"/>
    </row>
    <row r="54" spans="1:74" ht="152.25" customHeight="1" thickBot="1">
      <c r="A54" s="631"/>
      <c r="B54" s="522"/>
      <c r="C54" s="632"/>
      <c r="D54" s="634"/>
      <c r="E54" s="184"/>
      <c r="F54" s="185"/>
      <c r="G54" s="187"/>
      <c r="H54" s="522" t="s">
        <v>73</v>
      </c>
      <c r="I54" s="522" t="s">
        <v>73</v>
      </c>
      <c r="J54" s="522" t="s">
        <v>73</v>
      </c>
      <c r="K54" s="522" t="s">
        <v>359</v>
      </c>
      <c r="L54" s="522" t="s">
        <v>359</v>
      </c>
      <c r="M54" s="522" t="s">
        <v>359</v>
      </c>
      <c r="N54" s="522" t="s">
        <v>359</v>
      </c>
      <c r="O54" s="522" t="s">
        <v>359</v>
      </c>
      <c r="P54" s="522" t="s">
        <v>359</v>
      </c>
      <c r="Q54" s="522" t="s">
        <v>359</v>
      </c>
      <c r="R54" s="522" t="s">
        <v>359</v>
      </c>
      <c r="S54" s="522" t="s">
        <v>359</v>
      </c>
      <c r="T54" s="522" t="s">
        <v>359</v>
      </c>
      <c r="U54" s="522" t="s">
        <v>359</v>
      </c>
      <c r="V54" s="522" t="s">
        <v>359</v>
      </c>
      <c r="W54" s="522" t="s">
        <v>359</v>
      </c>
      <c r="X54" s="522" t="s">
        <v>359</v>
      </c>
      <c r="Y54" s="522" t="s">
        <v>359</v>
      </c>
      <c r="Z54" s="522" t="s">
        <v>359</v>
      </c>
      <c r="AA54" s="521"/>
      <c r="AB54" s="491"/>
      <c r="AC54" s="489"/>
      <c r="AD54" s="489"/>
      <c r="AE54" s="489"/>
      <c r="AF54" s="489"/>
      <c r="AG54" s="140"/>
      <c r="AH54" s="123"/>
      <c r="AI54" s="139"/>
      <c r="AJ54" s="139"/>
      <c r="AK54" s="113" t="str">
        <f t="shared" si="0"/>
        <v>0</v>
      </c>
      <c r="AL54" s="139"/>
      <c r="AM54" s="113" t="str">
        <f t="shared" si="1"/>
        <v>0</v>
      </c>
      <c r="AN54" s="142"/>
      <c r="AO54" s="113" t="str">
        <f t="shared" si="6"/>
        <v>0</v>
      </c>
      <c r="AP54" s="139"/>
      <c r="AQ54" s="113" t="str">
        <f t="shared" si="2"/>
        <v>0</v>
      </c>
      <c r="AR54" s="139"/>
      <c r="AS54" s="113" t="str">
        <f t="shared" si="3"/>
        <v>0</v>
      </c>
      <c r="AT54" s="139"/>
      <c r="AU54" s="113" t="str">
        <f t="shared" si="4"/>
        <v>0</v>
      </c>
      <c r="AV54" s="142"/>
      <c r="AW54" s="113" t="str">
        <f t="shared" si="5"/>
        <v>0</v>
      </c>
      <c r="AX54" s="159" t="str">
        <f t="shared" si="21"/>
        <v/>
      </c>
      <c r="AY54" s="159" t="str">
        <f t="shared" si="22"/>
        <v/>
      </c>
      <c r="AZ54" s="166"/>
      <c r="BA54" s="159" t="str">
        <f t="shared" si="23"/>
        <v/>
      </c>
      <c r="BB54" s="159" t="str">
        <f>IFERROR(VLOOKUP((CONCATENATE(AY54,BA54)),Listados!$U$3:$V$11,2,FALSE),"")</f>
        <v/>
      </c>
      <c r="BC54" s="159" t="str">
        <f t="shared" si="24"/>
        <v/>
      </c>
      <c r="BD54" s="523"/>
      <c r="BE54" s="523"/>
      <c r="BF54" s="523"/>
      <c r="BG54" s="523"/>
      <c r="BH54" s="521"/>
      <c r="BI54" s="521"/>
      <c r="BJ54" s="521"/>
      <c r="BK54" s="521"/>
      <c r="BL54" s="188"/>
      <c r="BM54" s="188"/>
      <c r="BN54" s="189"/>
      <c r="BO54" s="189"/>
      <c r="BP54" s="188"/>
      <c r="BQ54" s="188"/>
      <c r="BR54" s="450"/>
      <c r="BS54" s="593"/>
      <c r="BT54" s="580"/>
      <c r="BU54" s="583"/>
      <c r="BV54" s="586"/>
    </row>
    <row r="55" spans="1:74" ht="142.5" customHeight="1" thickBot="1">
      <c r="A55" s="635">
        <v>13</v>
      </c>
      <c r="B55" s="434" t="s">
        <v>607</v>
      </c>
      <c r="C55" s="436" t="s">
        <v>608</v>
      </c>
      <c r="D55" s="636" t="s">
        <v>609</v>
      </c>
      <c r="E55" s="183" t="s">
        <v>610</v>
      </c>
      <c r="F55" s="165" t="s">
        <v>67</v>
      </c>
      <c r="G55" s="186" t="s">
        <v>611</v>
      </c>
      <c r="H55" s="434" t="s">
        <v>73</v>
      </c>
      <c r="I55" s="434" t="s">
        <v>73</v>
      </c>
      <c r="J55" s="434" t="s">
        <v>359</v>
      </c>
      <c r="K55" s="434" t="s">
        <v>359</v>
      </c>
      <c r="L55" s="434" t="s">
        <v>73</v>
      </c>
      <c r="M55" s="434" t="s">
        <v>359</v>
      </c>
      <c r="N55" s="434" t="s">
        <v>73</v>
      </c>
      <c r="O55" s="434" t="s">
        <v>359</v>
      </c>
      <c r="P55" s="434" t="s">
        <v>73</v>
      </c>
      <c r="Q55" s="434" t="s">
        <v>73</v>
      </c>
      <c r="R55" s="434" t="s">
        <v>73</v>
      </c>
      <c r="S55" s="434" t="s">
        <v>73</v>
      </c>
      <c r="T55" s="434" t="s">
        <v>359</v>
      </c>
      <c r="U55" s="434" t="s">
        <v>73</v>
      </c>
      <c r="V55" s="434" t="s">
        <v>73</v>
      </c>
      <c r="W55" s="434" t="s">
        <v>359</v>
      </c>
      <c r="X55" s="434" t="s">
        <v>359</v>
      </c>
      <c r="Y55" s="434" t="s">
        <v>359</v>
      </c>
      <c r="Z55" s="434" t="s">
        <v>359</v>
      </c>
      <c r="AA55" s="436">
        <f>COUNTIF(H55:Z55, "SI")</f>
        <v>10</v>
      </c>
      <c r="AB55" s="490" t="s">
        <v>271</v>
      </c>
      <c r="AC55" s="488">
        <f>+VLOOKUP(AB55,Listados!$K$8:$L$12,2,0)</f>
        <v>1</v>
      </c>
      <c r="AD55" s="488" t="str">
        <f>++IF(OR(AA55=0),"",IF(OR(AA55=1,AA55&lt;=5),"Moderado",IF(OR(AA55=6,AA55&lt;=11),"Mayor",IF(OR(AA55&gt;=12),"Catastrófico",""))))</f>
        <v>Mayor</v>
      </c>
      <c r="AE55" s="488">
        <f>+VLOOKUP(AD55,Listados!$K$13:$L$17,2,0)</f>
        <v>4</v>
      </c>
      <c r="AF55" s="488" t="str">
        <f>IF(AND(AB55&lt;&gt;"",AD55&lt;&gt;""),VLOOKUP(AB55&amp;AD55,[3]Listados!$M$3:$N$27,2,FALSE),"")</f>
        <v>Alto</v>
      </c>
      <c r="AG55" s="186" t="s">
        <v>612</v>
      </c>
      <c r="AH55" s="131" t="s">
        <v>610</v>
      </c>
      <c r="AI55" s="130" t="s">
        <v>72</v>
      </c>
      <c r="AJ55" s="130" t="s">
        <v>73</v>
      </c>
      <c r="AK55" s="103">
        <f>+IF(AJ55="si",15,"0")</f>
        <v>15</v>
      </c>
      <c r="AL55" s="130" t="s">
        <v>73</v>
      </c>
      <c r="AM55" s="103">
        <f>+IF(AL55="si",15,"0")</f>
        <v>15</v>
      </c>
      <c r="AN55" s="130" t="s">
        <v>73</v>
      </c>
      <c r="AO55" s="103">
        <f>+IF(AN55="si",15,"0")</f>
        <v>15</v>
      </c>
      <c r="AP55" s="130" t="s">
        <v>72</v>
      </c>
      <c r="AQ55" s="103">
        <f>+IF(AP55="Preventivo",15,IF(AP55="Detectivo",10,"0"))</f>
        <v>15</v>
      </c>
      <c r="AR55" s="104" t="s">
        <v>73</v>
      </c>
      <c r="AS55" s="103">
        <f>+IF(AR55="si",15,"0")</f>
        <v>15</v>
      </c>
      <c r="AT55" s="104" t="s">
        <v>73</v>
      </c>
      <c r="AU55" s="103">
        <f>+IF(AT55="si",15,"0")</f>
        <v>15</v>
      </c>
      <c r="AV55" s="130" t="s">
        <v>74</v>
      </c>
      <c r="AW55" s="103">
        <f>+IF(AV55="Completa",10,IF(AV55="Incompleta",5,"0"))</f>
        <v>10</v>
      </c>
      <c r="AX55" s="133">
        <f t="shared" si="21"/>
        <v>100</v>
      </c>
      <c r="AY55" s="133" t="str">
        <f t="shared" si="22"/>
        <v>Fuerte</v>
      </c>
      <c r="AZ55" s="132" t="s">
        <v>75</v>
      </c>
      <c r="BA55" s="133" t="str">
        <f t="shared" si="23"/>
        <v>Fuerte</v>
      </c>
      <c r="BB55" s="133" t="str">
        <f>IFERROR(VLOOKUP((CONCATENATE(AY55,BA55)),Listados!$U$3:$V$11,2,FALSE),"")</f>
        <v>Fuerte</v>
      </c>
      <c r="BC55" s="133">
        <f t="shared" si="24"/>
        <v>100</v>
      </c>
      <c r="BD55" s="442">
        <f>AVERAGE(BC55:BC58)</f>
        <v>66.666666666666671</v>
      </c>
      <c r="BE55" s="442" t="str">
        <f>IF(BD55&lt;=50,"Débil",IF(BD55&lt;=99,"Moderado",IF(BD55=100,"fuerte","")))</f>
        <v>Moderado</v>
      </c>
      <c r="BF55" s="442">
        <f>+IF(AND(AI55="Preventivo",BE55="Fuerte"),2,IF(AND(AI55="Preventivo",BE55="Moderado"),1,0))</f>
        <v>1</v>
      </c>
      <c r="BG55" s="442">
        <f>+AC55-BF55</f>
        <v>0</v>
      </c>
      <c r="BH55" s="436" t="str">
        <f>+VLOOKUP(MIN(BG55),Listados!$J$18:$K$24,2,TRUE)</f>
        <v>Rara Vez</v>
      </c>
      <c r="BI55" s="436" t="str">
        <f>AD55</f>
        <v>Mayor</v>
      </c>
      <c r="BJ55" s="436" t="str">
        <f>IF(AND(BH55&lt;&gt;"",BI55&lt;&gt;""),VLOOKUP(BH55&amp;BI55,Listados!$M$3:$N$27,2,FALSE),"")</f>
        <v>Alto</v>
      </c>
      <c r="BK55" s="436" t="str">
        <f>+VLOOKUP(BJ55,Listados!$P$3:$Q$6,2,FALSE)</f>
        <v>Reducir el riesgo</v>
      </c>
      <c r="BL55" s="578" t="s">
        <v>613</v>
      </c>
      <c r="BM55" s="446" t="s">
        <v>614</v>
      </c>
      <c r="BN55" s="108">
        <v>45658</v>
      </c>
      <c r="BO55" s="109">
        <v>46022</v>
      </c>
      <c r="BP55" s="446" t="s">
        <v>615</v>
      </c>
      <c r="BQ55" s="446" t="s">
        <v>616</v>
      </c>
      <c r="BR55" s="575" t="s">
        <v>617</v>
      </c>
      <c r="BS55" s="575" t="s">
        <v>618</v>
      </c>
      <c r="BT55" s="578" t="s">
        <v>1205</v>
      </c>
      <c r="BU55" s="581" t="s">
        <v>619</v>
      </c>
      <c r="BV55" s="584" t="s">
        <v>1179</v>
      </c>
    </row>
    <row r="56" spans="1:74" ht="104.25" customHeight="1" thickBot="1">
      <c r="A56" s="630"/>
      <c r="B56" s="439"/>
      <c r="C56" s="441"/>
      <c r="D56" s="633"/>
      <c r="E56" s="263" t="s">
        <v>620</v>
      </c>
      <c r="F56" s="266" t="s">
        <v>67</v>
      </c>
      <c r="G56" s="268" t="s">
        <v>621</v>
      </c>
      <c r="H56" s="439"/>
      <c r="I56" s="439"/>
      <c r="J56" s="439"/>
      <c r="K56" s="439"/>
      <c r="L56" s="439"/>
      <c r="M56" s="439"/>
      <c r="N56" s="439"/>
      <c r="O56" s="439"/>
      <c r="P56" s="439"/>
      <c r="Q56" s="439"/>
      <c r="R56" s="439"/>
      <c r="S56" s="439"/>
      <c r="T56" s="439"/>
      <c r="U56" s="439"/>
      <c r="V56" s="439"/>
      <c r="W56" s="439"/>
      <c r="X56" s="439"/>
      <c r="Y56" s="439"/>
      <c r="Z56" s="439"/>
      <c r="AA56" s="441"/>
      <c r="AB56" s="476"/>
      <c r="AC56" s="473"/>
      <c r="AD56" s="473"/>
      <c r="AE56" s="473"/>
      <c r="AF56" s="473"/>
      <c r="AG56" s="186" t="s">
        <v>622</v>
      </c>
      <c r="AH56" s="91" t="s">
        <v>620</v>
      </c>
      <c r="AI56" s="248" t="s">
        <v>80</v>
      </c>
      <c r="AJ56" s="248" t="s">
        <v>73</v>
      </c>
      <c r="AK56" s="233">
        <f t="shared" si="0"/>
        <v>15</v>
      </c>
      <c r="AL56" s="248" t="s">
        <v>73</v>
      </c>
      <c r="AM56" s="233">
        <f t="shared" si="1"/>
        <v>15</v>
      </c>
      <c r="AN56" s="57" t="s">
        <v>73</v>
      </c>
      <c r="AO56" s="233">
        <f t="shared" si="6"/>
        <v>15</v>
      </c>
      <c r="AP56" s="248" t="s">
        <v>80</v>
      </c>
      <c r="AQ56" s="233">
        <f t="shared" si="2"/>
        <v>10</v>
      </c>
      <c r="AR56" s="232" t="s">
        <v>73</v>
      </c>
      <c r="AS56" s="233">
        <f t="shared" si="3"/>
        <v>15</v>
      </c>
      <c r="AT56" s="232" t="s">
        <v>73</v>
      </c>
      <c r="AU56" s="233">
        <f t="shared" si="4"/>
        <v>15</v>
      </c>
      <c r="AV56" s="57" t="s">
        <v>74</v>
      </c>
      <c r="AW56" s="233">
        <f t="shared" si="5"/>
        <v>10</v>
      </c>
      <c r="AX56" s="92">
        <f t="shared" si="21"/>
        <v>95</v>
      </c>
      <c r="AY56" s="92" t="str">
        <f t="shared" si="22"/>
        <v>Moderado</v>
      </c>
      <c r="AZ56" s="93" t="s">
        <v>75</v>
      </c>
      <c r="BA56" s="92" t="str">
        <f t="shared" si="23"/>
        <v>Fuerte</v>
      </c>
      <c r="BB56" s="92" t="str">
        <f>IFERROR(VLOOKUP((CONCATENATE(AY56,BA56)),Listados!$U$3:$V$11,2,FALSE),"")</f>
        <v>Moderado</v>
      </c>
      <c r="BC56" s="92">
        <f t="shared" si="24"/>
        <v>50</v>
      </c>
      <c r="BD56" s="423"/>
      <c r="BE56" s="423"/>
      <c r="BF56" s="423"/>
      <c r="BG56" s="423"/>
      <c r="BH56" s="441"/>
      <c r="BI56" s="441"/>
      <c r="BJ56" s="441"/>
      <c r="BK56" s="441"/>
      <c r="BL56" s="592"/>
      <c r="BM56" s="428"/>
      <c r="BN56" s="86">
        <v>45658</v>
      </c>
      <c r="BO56" s="87">
        <v>46022</v>
      </c>
      <c r="BP56" s="428"/>
      <c r="BQ56" s="428"/>
      <c r="BR56" s="576"/>
      <c r="BS56" s="576"/>
      <c r="BT56" s="579"/>
      <c r="BU56" s="582"/>
      <c r="BV56" s="585"/>
    </row>
    <row r="57" spans="1:74" ht="101.25" customHeight="1">
      <c r="A57" s="630"/>
      <c r="B57" s="439"/>
      <c r="C57" s="441"/>
      <c r="D57" s="633"/>
      <c r="E57" s="263" t="s">
        <v>623</v>
      </c>
      <c r="F57" s="266" t="s">
        <v>67</v>
      </c>
      <c r="G57" s="268" t="s">
        <v>624</v>
      </c>
      <c r="H57" s="439"/>
      <c r="I57" s="439"/>
      <c r="J57" s="439"/>
      <c r="K57" s="439"/>
      <c r="L57" s="439"/>
      <c r="M57" s="439"/>
      <c r="N57" s="439"/>
      <c r="O57" s="439"/>
      <c r="P57" s="439"/>
      <c r="Q57" s="439"/>
      <c r="R57" s="439"/>
      <c r="S57" s="439"/>
      <c r="T57" s="439"/>
      <c r="U57" s="439"/>
      <c r="V57" s="439"/>
      <c r="W57" s="439"/>
      <c r="X57" s="439"/>
      <c r="Y57" s="439"/>
      <c r="Z57" s="439"/>
      <c r="AA57" s="441"/>
      <c r="AB57" s="476"/>
      <c r="AC57" s="473"/>
      <c r="AD57" s="473"/>
      <c r="AE57" s="473"/>
      <c r="AF57" s="473"/>
      <c r="AG57" s="186" t="s">
        <v>622</v>
      </c>
      <c r="AH57" s="91" t="s">
        <v>623</v>
      </c>
      <c r="AI57" s="248" t="s">
        <v>80</v>
      </c>
      <c r="AJ57" s="248" t="s">
        <v>73</v>
      </c>
      <c r="AK57" s="233">
        <f t="shared" si="0"/>
        <v>15</v>
      </c>
      <c r="AL57" s="248" t="s">
        <v>73</v>
      </c>
      <c r="AM57" s="233">
        <f t="shared" si="1"/>
        <v>15</v>
      </c>
      <c r="AN57" s="57" t="s">
        <v>73</v>
      </c>
      <c r="AO57" s="233">
        <f t="shared" si="6"/>
        <v>15</v>
      </c>
      <c r="AP57" s="248" t="s">
        <v>80</v>
      </c>
      <c r="AQ57" s="233">
        <f t="shared" si="2"/>
        <v>10</v>
      </c>
      <c r="AR57" s="232" t="s">
        <v>73</v>
      </c>
      <c r="AS57" s="233">
        <f t="shared" si="3"/>
        <v>15</v>
      </c>
      <c r="AT57" s="232" t="s">
        <v>73</v>
      </c>
      <c r="AU57" s="233">
        <f t="shared" si="4"/>
        <v>15</v>
      </c>
      <c r="AV57" s="57" t="s">
        <v>74</v>
      </c>
      <c r="AW57" s="233">
        <f t="shared" si="5"/>
        <v>10</v>
      </c>
      <c r="AX57" s="92">
        <f t="shared" si="21"/>
        <v>95</v>
      </c>
      <c r="AY57" s="92" t="str">
        <f t="shared" si="22"/>
        <v>Moderado</v>
      </c>
      <c r="AZ57" s="93" t="s">
        <v>75</v>
      </c>
      <c r="BA57" s="92" t="str">
        <f t="shared" si="23"/>
        <v>Fuerte</v>
      </c>
      <c r="BB57" s="92" t="str">
        <f>IFERROR(VLOOKUP((CONCATENATE(AY57,BA57)),Listados!$U$3:$V$11,2,FALSE),"")</f>
        <v>Moderado</v>
      </c>
      <c r="BC57" s="92">
        <f t="shared" si="24"/>
        <v>50</v>
      </c>
      <c r="BD57" s="423"/>
      <c r="BE57" s="423"/>
      <c r="BF57" s="423"/>
      <c r="BG57" s="423"/>
      <c r="BH57" s="441"/>
      <c r="BI57" s="441"/>
      <c r="BJ57" s="441"/>
      <c r="BK57" s="441"/>
      <c r="BL57" s="592"/>
      <c r="BM57" s="428"/>
      <c r="BN57" s="86">
        <v>45658</v>
      </c>
      <c r="BO57" s="87">
        <v>46022</v>
      </c>
      <c r="BP57" s="428"/>
      <c r="BQ57" s="428"/>
      <c r="BR57" s="576"/>
      <c r="BS57" s="576"/>
      <c r="BT57" s="579"/>
      <c r="BU57" s="582"/>
      <c r="BV57" s="585"/>
    </row>
    <row r="58" spans="1:74" ht="60" customHeight="1" thickBot="1">
      <c r="A58" s="631"/>
      <c r="B58" s="522"/>
      <c r="C58" s="521"/>
      <c r="D58" s="634"/>
      <c r="E58" s="184"/>
      <c r="F58" s="185"/>
      <c r="G58" s="187" t="s">
        <v>625</v>
      </c>
      <c r="H58" s="522"/>
      <c r="I58" s="522"/>
      <c r="J58" s="522"/>
      <c r="K58" s="522"/>
      <c r="L58" s="522"/>
      <c r="M58" s="522"/>
      <c r="N58" s="522"/>
      <c r="O58" s="522"/>
      <c r="P58" s="522"/>
      <c r="Q58" s="522"/>
      <c r="R58" s="522"/>
      <c r="S58" s="522"/>
      <c r="T58" s="522"/>
      <c r="U58" s="522"/>
      <c r="V58" s="522"/>
      <c r="W58" s="522"/>
      <c r="X58" s="522"/>
      <c r="Y58" s="522"/>
      <c r="Z58" s="522"/>
      <c r="AA58" s="521"/>
      <c r="AB58" s="491"/>
      <c r="AC58" s="489"/>
      <c r="AD58" s="489"/>
      <c r="AE58" s="489"/>
      <c r="AF58" s="489"/>
      <c r="AG58" s="140"/>
      <c r="AH58" s="141"/>
      <c r="AI58" s="139"/>
      <c r="AJ58" s="139"/>
      <c r="AK58" s="113" t="str">
        <f t="shared" si="0"/>
        <v>0</v>
      </c>
      <c r="AL58" s="139"/>
      <c r="AM58" s="113" t="str">
        <f t="shared" si="1"/>
        <v>0</v>
      </c>
      <c r="AN58" s="142"/>
      <c r="AO58" s="113" t="str">
        <f t="shared" si="6"/>
        <v>0</v>
      </c>
      <c r="AP58" s="139"/>
      <c r="AQ58" s="113" t="str">
        <f t="shared" si="2"/>
        <v>0</v>
      </c>
      <c r="AR58" s="139"/>
      <c r="AS58" s="113" t="str">
        <f t="shared" si="3"/>
        <v>0</v>
      </c>
      <c r="AT58" s="139"/>
      <c r="AU58" s="113" t="str">
        <f t="shared" si="4"/>
        <v>0</v>
      </c>
      <c r="AV58" s="142"/>
      <c r="AW58" s="113" t="str">
        <f t="shared" si="5"/>
        <v>0</v>
      </c>
      <c r="AX58" s="159" t="str">
        <f t="shared" si="21"/>
        <v/>
      </c>
      <c r="AY58" s="159" t="str">
        <f t="shared" si="22"/>
        <v/>
      </c>
      <c r="AZ58" s="166"/>
      <c r="BA58" s="159" t="str">
        <f t="shared" si="23"/>
        <v/>
      </c>
      <c r="BB58" s="159" t="str">
        <f>IFERROR(VLOOKUP((CONCATENATE(AY58,BA58)),Listados!$U$3:$V$11,2,FALSE),"")</f>
        <v/>
      </c>
      <c r="BC58" s="159" t="str">
        <f t="shared" si="24"/>
        <v/>
      </c>
      <c r="BD58" s="523"/>
      <c r="BE58" s="523"/>
      <c r="BF58" s="523"/>
      <c r="BG58" s="523"/>
      <c r="BH58" s="521"/>
      <c r="BI58" s="521"/>
      <c r="BJ58" s="521"/>
      <c r="BK58" s="521"/>
      <c r="BL58" s="593"/>
      <c r="BM58" s="447"/>
      <c r="BN58" s="118"/>
      <c r="BO58" s="118"/>
      <c r="BP58" s="447"/>
      <c r="BQ58" s="447"/>
      <c r="BR58" s="577"/>
      <c r="BS58" s="577"/>
      <c r="BT58" s="580"/>
      <c r="BU58" s="583"/>
      <c r="BV58" s="586"/>
    </row>
    <row r="59" spans="1:74">
      <c r="A59" s="628">
        <v>14</v>
      </c>
      <c r="B59" s="439"/>
      <c r="C59" s="441"/>
      <c r="D59" s="439"/>
      <c r="E59" s="28"/>
      <c r="F59" s="160"/>
      <c r="G59" s="57"/>
      <c r="H59" s="439"/>
      <c r="I59" s="439"/>
      <c r="J59" s="439"/>
      <c r="K59" s="439"/>
      <c r="L59" s="439"/>
      <c r="M59" s="439"/>
      <c r="N59" s="439"/>
      <c r="O59" s="439"/>
      <c r="P59" s="439"/>
      <c r="Q59" s="439"/>
      <c r="R59" s="439"/>
      <c r="S59" s="439"/>
      <c r="T59" s="439"/>
      <c r="U59" s="439"/>
      <c r="V59" s="439"/>
      <c r="W59" s="439"/>
      <c r="X59" s="439"/>
      <c r="Y59" s="439"/>
      <c r="Z59" s="439"/>
      <c r="AA59" s="441">
        <f>COUNTIF(H59:Z59, "SI")</f>
        <v>0</v>
      </c>
      <c r="AB59" s="435"/>
      <c r="AC59" s="437" t="e">
        <f>+VLOOKUP(AB59,Listados!$K$8:$L$12,2,0)</f>
        <v>#N/A</v>
      </c>
      <c r="AD59" s="437" t="str">
        <f>++IF(OR(AA59=0),"",IF(OR(AA59=1,AA59&lt;=5),"Moderado",IF(OR(AA59=6,AA59&lt;=11),"Mayor",IF(OR(AA59&gt;=12),"Catastrófico",""))))</f>
        <v/>
      </c>
      <c r="AE59" s="437" t="e">
        <f>+VLOOKUP(AD59,Listados!$K$13:$L$17,2,0)</f>
        <v>#N/A</v>
      </c>
      <c r="AF59" s="437" t="str">
        <f>IF(AND(AB59&lt;&gt;"",AD59&lt;&gt;""),VLOOKUP(AB59&amp;AD59,[3]Listados!$M$3:$N$27,2,FALSE),"")</f>
        <v/>
      </c>
      <c r="AG59" s="90"/>
      <c r="AH59" s="91"/>
      <c r="AI59" s="57"/>
      <c r="AJ59" s="57"/>
      <c r="AK59" s="55" t="str">
        <f>+IF(AJ59="si",15,"0")</f>
        <v>0</v>
      </c>
      <c r="AL59" s="57"/>
      <c r="AM59" s="55" t="str">
        <f>+IF(AL59="si",15,"0")</f>
        <v>0</v>
      </c>
      <c r="AN59" s="57"/>
      <c r="AO59" s="55" t="str">
        <f>+IF(AN59="si",15,"0")</f>
        <v>0</v>
      </c>
      <c r="AP59" s="57"/>
      <c r="AQ59" s="55" t="str">
        <f>+IF(AP59="Preventivo",15,IF(AP59="Detectivo",10,"0"))</f>
        <v>0</v>
      </c>
      <c r="AR59" s="57"/>
      <c r="AS59" s="55" t="str">
        <f>+IF(AR59="si",15,"0")</f>
        <v>0</v>
      </c>
      <c r="AT59" s="57"/>
      <c r="AU59" s="55" t="str">
        <f>+IF(AT59="si",15,"0")</f>
        <v>0</v>
      </c>
      <c r="AV59" s="57"/>
      <c r="AW59" s="55" t="str">
        <f>+IF(AV59="Completa",10,IF(AV59="Incompleta",5,"0"))</f>
        <v>0</v>
      </c>
      <c r="AX59" s="92" t="str">
        <f t="shared" ref="AX59:AX90" si="25">IF((SUM(AK59,AM59,AO59,AQ59,AS59,AU59,AW59)=0),"",(SUM(AK59,AM59,AO59,AQ59,AS59,AU59,AW59)))</f>
        <v/>
      </c>
      <c r="AY59" s="92" t="str">
        <f t="shared" ref="AY59:AY90" si="26">IF(AX59&lt;=85,"Débil",IF(AX59&lt;=95,"Moderado",IF(AX59=100,"Fuerte","")))</f>
        <v/>
      </c>
      <c r="AZ59" s="93"/>
      <c r="BA59" s="92" t="str">
        <f t="shared" si="23"/>
        <v/>
      </c>
      <c r="BB59" s="92" t="str">
        <f>IFERROR(VLOOKUP((CONCATENATE(AY59,BA59)),Listados!$U$3:$V$11,2,FALSE),"")</f>
        <v/>
      </c>
      <c r="BC59" s="92" t="str">
        <f t="shared" si="24"/>
        <v/>
      </c>
      <c r="BD59" s="423" t="e">
        <f>AVERAGE(BC59:BC62)</f>
        <v>#DIV/0!</v>
      </c>
      <c r="BE59" s="423" t="e">
        <f>IF(BD59&lt;=50,"Débil",IF(BD59&lt;=99,"Moderado",IF(BD59=100,"fuerte","")))</f>
        <v>#DIV/0!</v>
      </c>
      <c r="BF59" s="423" t="e">
        <f>+IF(AND(AI59="Preventivo",BE59="Fuerte"),2,IF(AND(AI59="Preventivo",BE59="Moderado"),1,0))</f>
        <v>#DIV/0!</v>
      </c>
      <c r="BG59" s="423" t="e">
        <f>+AC59-BF59</f>
        <v>#N/A</v>
      </c>
      <c r="BH59" s="441" t="e">
        <f>+VLOOKUP(MIN(BG59),Listados!$J$18:$K$24,2,TRUE)</f>
        <v>#N/A</v>
      </c>
      <c r="BI59" s="441" t="str">
        <f>AD59</f>
        <v/>
      </c>
      <c r="BJ59" s="441" t="e">
        <f>IF(AND(BH59&lt;&gt;"",BI59&lt;&gt;""),VLOOKUP(BH59&amp;BI59,Listados!$M$3:$N$27,2,FALSE),"")</f>
        <v>#N/A</v>
      </c>
      <c r="BK59" s="441" t="e">
        <f>+VLOOKUP(BJ59,Listados!$P$3:$Q$6,2,FALSE)</f>
        <v>#N/A</v>
      </c>
      <c r="BL59" s="85"/>
      <c r="BM59" s="85"/>
      <c r="BN59" s="86"/>
      <c r="BO59" s="87"/>
      <c r="BP59" s="85"/>
      <c r="BQ59" s="85"/>
      <c r="BR59" s="428"/>
      <c r="BS59" s="428"/>
      <c r="BT59" s="432"/>
      <c r="BU59" s="430"/>
      <c r="BV59" s="432"/>
    </row>
    <row r="60" spans="1:74">
      <c r="A60" s="628"/>
      <c r="B60" s="439"/>
      <c r="C60" s="441"/>
      <c r="D60" s="439"/>
      <c r="E60" s="264"/>
      <c r="F60" s="266"/>
      <c r="G60" s="248"/>
      <c r="H60" s="439"/>
      <c r="I60" s="439"/>
      <c r="J60" s="439"/>
      <c r="K60" s="439"/>
      <c r="L60" s="439"/>
      <c r="M60" s="439"/>
      <c r="N60" s="439"/>
      <c r="O60" s="439"/>
      <c r="P60" s="439"/>
      <c r="Q60" s="439"/>
      <c r="R60" s="439"/>
      <c r="S60" s="439"/>
      <c r="T60" s="439"/>
      <c r="U60" s="439"/>
      <c r="V60" s="439"/>
      <c r="W60" s="439"/>
      <c r="X60" s="439"/>
      <c r="Y60" s="439"/>
      <c r="Z60" s="439"/>
      <c r="AA60" s="441"/>
      <c r="AB60" s="476"/>
      <c r="AC60" s="473"/>
      <c r="AD60" s="473"/>
      <c r="AE60" s="473"/>
      <c r="AF60" s="473"/>
      <c r="AG60" s="265"/>
      <c r="AH60" s="267"/>
      <c r="AI60" s="248"/>
      <c r="AJ60" s="248"/>
      <c r="AK60" s="233" t="str">
        <f t="shared" si="0"/>
        <v>0</v>
      </c>
      <c r="AL60" s="248"/>
      <c r="AM60" s="233" t="str">
        <f t="shared" si="1"/>
        <v>0</v>
      </c>
      <c r="AN60" s="57"/>
      <c r="AO60" s="233" t="str">
        <f t="shared" si="6"/>
        <v>0</v>
      </c>
      <c r="AP60" s="248"/>
      <c r="AQ60" s="233" t="str">
        <f t="shared" si="2"/>
        <v>0</v>
      </c>
      <c r="AR60" s="248"/>
      <c r="AS60" s="233" t="str">
        <f t="shared" si="3"/>
        <v>0</v>
      </c>
      <c r="AT60" s="248"/>
      <c r="AU60" s="233" t="str">
        <f t="shared" si="4"/>
        <v>0</v>
      </c>
      <c r="AV60" s="57"/>
      <c r="AW60" s="233" t="str">
        <f t="shared" si="5"/>
        <v>0</v>
      </c>
      <c r="AX60" s="92" t="str">
        <f t="shared" si="25"/>
        <v/>
      </c>
      <c r="AY60" s="92" t="str">
        <f t="shared" si="26"/>
        <v/>
      </c>
      <c r="AZ60" s="93"/>
      <c r="BA60" s="92" t="str">
        <f t="shared" si="23"/>
        <v/>
      </c>
      <c r="BB60" s="92" t="str">
        <f>IFERROR(VLOOKUP((CONCATENATE(AY60,BA60)),Listados!$U$3:$V$11,2,FALSE),"")</f>
        <v/>
      </c>
      <c r="BC60" s="92" t="str">
        <f t="shared" si="24"/>
        <v/>
      </c>
      <c r="BD60" s="423"/>
      <c r="BE60" s="423"/>
      <c r="BF60" s="423"/>
      <c r="BG60" s="423"/>
      <c r="BH60" s="441"/>
      <c r="BI60" s="441"/>
      <c r="BJ60" s="441"/>
      <c r="BK60" s="441"/>
      <c r="BL60" s="235"/>
      <c r="BM60" s="235"/>
      <c r="BN60" s="235"/>
      <c r="BO60" s="235"/>
      <c r="BP60" s="235"/>
      <c r="BQ60" s="235"/>
      <c r="BR60" s="428"/>
      <c r="BS60" s="428"/>
      <c r="BT60" s="432"/>
      <c r="BU60" s="430"/>
      <c r="BV60" s="432"/>
    </row>
    <row r="61" spans="1:74">
      <c r="A61" s="628"/>
      <c r="B61" s="439"/>
      <c r="C61" s="441"/>
      <c r="D61" s="439"/>
      <c r="E61" s="264"/>
      <c r="F61" s="266"/>
      <c r="G61" s="248"/>
      <c r="H61" s="439"/>
      <c r="I61" s="439"/>
      <c r="J61" s="439"/>
      <c r="K61" s="439"/>
      <c r="L61" s="439"/>
      <c r="M61" s="439"/>
      <c r="N61" s="439"/>
      <c r="O61" s="439"/>
      <c r="P61" s="439"/>
      <c r="Q61" s="439"/>
      <c r="R61" s="439"/>
      <c r="S61" s="439"/>
      <c r="T61" s="439"/>
      <c r="U61" s="439"/>
      <c r="V61" s="439"/>
      <c r="W61" s="439"/>
      <c r="X61" s="439"/>
      <c r="Y61" s="439"/>
      <c r="Z61" s="439"/>
      <c r="AA61" s="441"/>
      <c r="AB61" s="476"/>
      <c r="AC61" s="473"/>
      <c r="AD61" s="473"/>
      <c r="AE61" s="473"/>
      <c r="AF61" s="473"/>
      <c r="AG61" s="265"/>
      <c r="AH61" s="247"/>
      <c r="AI61" s="248"/>
      <c r="AJ61" s="248"/>
      <c r="AK61" s="233" t="str">
        <f t="shared" si="0"/>
        <v>0</v>
      </c>
      <c r="AL61" s="248"/>
      <c r="AM61" s="233" t="str">
        <f t="shared" si="1"/>
        <v>0</v>
      </c>
      <c r="AN61" s="57"/>
      <c r="AO61" s="233" t="str">
        <f t="shared" si="6"/>
        <v>0</v>
      </c>
      <c r="AP61" s="248"/>
      <c r="AQ61" s="233" t="str">
        <f t="shared" si="2"/>
        <v>0</v>
      </c>
      <c r="AR61" s="248"/>
      <c r="AS61" s="233" t="str">
        <f t="shared" si="3"/>
        <v>0</v>
      </c>
      <c r="AT61" s="248"/>
      <c r="AU61" s="233" t="str">
        <f t="shared" si="4"/>
        <v>0</v>
      </c>
      <c r="AV61" s="57"/>
      <c r="AW61" s="233" t="str">
        <f t="shared" si="5"/>
        <v>0</v>
      </c>
      <c r="AX61" s="92" t="str">
        <f t="shared" si="25"/>
        <v/>
      </c>
      <c r="AY61" s="92" t="str">
        <f t="shared" si="26"/>
        <v/>
      </c>
      <c r="AZ61" s="93"/>
      <c r="BA61" s="92" t="str">
        <f t="shared" si="23"/>
        <v/>
      </c>
      <c r="BB61" s="92" t="str">
        <f>IFERROR(VLOOKUP((CONCATENATE(AY61,BA61)),Listados!$U$3:$V$11,2,FALSE),"")</f>
        <v/>
      </c>
      <c r="BC61" s="92" t="str">
        <f t="shared" si="24"/>
        <v/>
      </c>
      <c r="BD61" s="423"/>
      <c r="BE61" s="423"/>
      <c r="BF61" s="423"/>
      <c r="BG61" s="423"/>
      <c r="BH61" s="441"/>
      <c r="BI61" s="441"/>
      <c r="BJ61" s="441"/>
      <c r="BK61" s="441"/>
      <c r="BL61" s="235"/>
      <c r="BM61" s="235"/>
      <c r="BN61" s="238"/>
      <c r="BO61" s="238"/>
      <c r="BP61" s="235"/>
      <c r="BQ61" s="235"/>
      <c r="BR61" s="428"/>
      <c r="BS61" s="428"/>
      <c r="BT61" s="432"/>
      <c r="BU61" s="430"/>
      <c r="BV61" s="432"/>
    </row>
    <row r="62" spans="1:74">
      <c r="A62" s="629"/>
      <c r="B62" s="435"/>
      <c r="C62" s="437"/>
      <c r="D62" s="435"/>
      <c r="E62" s="264"/>
      <c r="F62" s="266"/>
      <c r="G62" s="248"/>
      <c r="H62" s="435"/>
      <c r="I62" s="435"/>
      <c r="J62" s="435"/>
      <c r="K62" s="435"/>
      <c r="L62" s="435"/>
      <c r="M62" s="435"/>
      <c r="N62" s="435"/>
      <c r="O62" s="435"/>
      <c r="P62" s="435"/>
      <c r="Q62" s="435"/>
      <c r="R62" s="435"/>
      <c r="S62" s="435"/>
      <c r="T62" s="435"/>
      <c r="U62" s="435"/>
      <c r="V62" s="435"/>
      <c r="W62" s="435"/>
      <c r="X62" s="435"/>
      <c r="Y62" s="435"/>
      <c r="Z62" s="435"/>
      <c r="AA62" s="437"/>
      <c r="AB62" s="476"/>
      <c r="AC62" s="473"/>
      <c r="AD62" s="473"/>
      <c r="AE62" s="473"/>
      <c r="AF62" s="473"/>
      <c r="AG62" s="265"/>
      <c r="AH62" s="247"/>
      <c r="AI62" s="248"/>
      <c r="AJ62" s="248"/>
      <c r="AK62" s="233" t="str">
        <f t="shared" si="0"/>
        <v>0</v>
      </c>
      <c r="AL62" s="248"/>
      <c r="AM62" s="233" t="str">
        <f t="shared" si="1"/>
        <v>0</v>
      </c>
      <c r="AN62" s="57"/>
      <c r="AO62" s="233" t="str">
        <f t="shared" si="6"/>
        <v>0</v>
      </c>
      <c r="AP62" s="248"/>
      <c r="AQ62" s="233" t="str">
        <f t="shared" si="2"/>
        <v>0</v>
      </c>
      <c r="AR62" s="248"/>
      <c r="AS62" s="233" t="str">
        <f t="shared" si="3"/>
        <v>0</v>
      </c>
      <c r="AT62" s="248"/>
      <c r="AU62" s="233" t="str">
        <f t="shared" si="4"/>
        <v>0</v>
      </c>
      <c r="AV62" s="57"/>
      <c r="AW62" s="233" t="str">
        <f t="shared" si="5"/>
        <v>0</v>
      </c>
      <c r="AX62" s="92" t="str">
        <f t="shared" si="25"/>
        <v/>
      </c>
      <c r="AY62" s="92" t="str">
        <f t="shared" si="26"/>
        <v/>
      </c>
      <c r="AZ62" s="93"/>
      <c r="BA62" s="92" t="str">
        <f t="shared" si="23"/>
        <v/>
      </c>
      <c r="BB62" s="92" t="str">
        <f>IFERROR(VLOOKUP((CONCATENATE(AY62,BA62)),Listados!$U$3:$V$11,2,FALSE),"")</f>
        <v/>
      </c>
      <c r="BC62" s="92" t="str">
        <f t="shared" si="24"/>
        <v/>
      </c>
      <c r="BD62" s="443"/>
      <c r="BE62" s="443"/>
      <c r="BF62" s="443"/>
      <c r="BG62" s="443"/>
      <c r="BH62" s="437"/>
      <c r="BI62" s="437"/>
      <c r="BJ62" s="437"/>
      <c r="BK62" s="437"/>
      <c r="BL62" s="235"/>
      <c r="BM62" s="235"/>
      <c r="BN62" s="238"/>
      <c r="BO62" s="238"/>
      <c r="BP62" s="235"/>
      <c r="BQ62" s="235"/>
      <c r="BR62" s="429"/>
      <c r="BS62" s="429"/>
      <c r="BT62" s="433"/>
      <c r="BU62" s="431"/>
      <c r="BV62" s="433"/>
    </row>
    <row r="63" spans="1:74">
      <c r="A63" s="627">
        <v>15</v>
      </c>
      <c r="B63" s="438"/>
      <c r="C63" s="440"/>
      <c r="D63" s="438"/>
      <c r="E63" s="264"/>
      <c r="F63" s="266"/>
      <c r="G63" s="248"/>
      <c r="H63" s="438"/>
      <c r="I63" s="438"/>
      <c r="J63" s="438"/>
      <c r="K63" s="438"/>
      <c r="L63" s="438"/>
      <c r="M63" s="438"/>
      <c r="N63" s="438"/>
      <c r="O63" s="438"/>
      <c r="P63" s="438"/>
      <c r="Q63" s="438"/>
      <c r="R63" s="438"/>
      <c r="S63" s="438"/>
      <c r="T63" s="438"/>
      <c r="U63" s="438"/>
      <c r="V63" s="438"/>
      <c r="W63" s="438"/>
      <c r="X63" s="438"/>
      <c r="Y63" s="438"/>
      <c r="Z63" s="438"/>
      <c r="AA63" s="440">
        <f>COUNTIF(H63:Z63, "SI")</f>
        <v>0</v>
      </c>
      <c r="AB63" s="476"/>
      <c r="AC63" s="473" t="e">
        <f>+VLOOKUP(AB63,Listados!$K$8:$L$12,2,0)</f>
        <v>#N/A</v>
      </c>
      <c r="AD63" s="473" t="str">
        <f>++IF(OR(AA63=0),"",IF(OR(AA63=1,AA63&lt;=5),"Moderado",IF(OR(AA63=6,AA63&lt;=11),"Mayor",IF(OR(AA63&gt;=12),"Catastrófico",""))))</f>
        <v/>
      </c>
      <c r="AE63" s="473" t="e">
        <f>+VLOOKUP(AD63,Listados!$K$13:$L$17,2,0)</f>
        <v>#N/A</v>
      </c>
      <c r="AF63" s="473" t="str">
        <f>IF(AND(AB63&lt;&gt;"",AD63&lt;&gt;""),VLOOKUP(AB63&amp;AD63,[3]Listados!$M$3:$N$27,2,FALSE),"")</f>
        <v/>
      </c>
      <c r="AG63" s="265"/>
      <c r="AH63" s="267"/>
      <c r="AI63" s="248"/>
      <c r="AJ63" s="248"/>
      <c r="AK63" s="233" t="str">
        <f>+IF(AJ63="si",15,"0")</f>
        <v>0</v>
      </c>
      <c r="AL63" s="248"/>
      <c r="AM63" s="233" t="str">
        <f>+IF(AL63="si",15,"0")</f>
        <v>0</v>
      </c>
      <c r="AN63" s="57"/>
      <c r="AO63" s="233" t="str">
        <f>+IF(AN63="si",15,"0")</f>
        <v>0</v>
      </c>
      <c r="AP63" s="248"/>
      <c r="AQ63" s="233" t="str">
        <f>+IF(AP63="Preventivo",15,IF(AP63="Detectivo",10,"0"))</f>
        <v>0</v>
      </c>
      <c r="AR63" s="248"/>
      <c r="AS63" s="233" t="str">
        <f>+IF(AR63="si",15,"0")</f>
        <v>0</v>
      </c>
      <c r="AT63" s="248"/>
      <c r="AU63" s="233" t="str">
        <f>+IF(AT63="si",15,"0")</f>
        <v>0</v>
      </c>
      <c r="AV63" s="57"/>
      <c r="AW63" s="233" t="str">
        <f>+IF(AV63="Completa",10,IF(AV63="Incompleta",5,"0"))</f>
        <v>0</v>
      </c>
      <c r="AX63" s="92" t="str">
        <f t="shared" si="25"/>
        <v/>
      </c>
      <c r="AY63" s="92" t="str">
        <f t="shared" si="26"/>
        <v/>
      </c>
      <c r="AZ63" s="93"/>
      <c r="BA63" s="92" t="str">
        <f t="shared" si="23"/>
        <v/>
      </c>
      <c r="BB63" s="92" t="str">
        <f>IFERROR(VLOOKUP((CONCATENATE(AY63,BA63)),Listados!$U$3:$V$11,2,FALSE),"")</f>
        <v/>
      </c>
      <c r="BC63" s="92" t="str">
        <f t="shared" si="24"/>
        <v/>
      </c>
      <c r="BD63" s="422" t="e">
        <f>AVERAGE(BC63:BC66)</f>
        <v>#DIV/0!</v>
      </c>
      <c r="BE63" s="422" t="e">
        <f>IF(BD63&lt;=50,"Débil",IF(BD63&lt;=99,"Moderado",IF(BD63=100,"fuerte","")))</f>
        <v>#DIV/0!</v>
      </c>
      <c r="BF63" s="422" t="e">
        <f>+IF(AND(AI63="Preventivo",BE63="Fuerte"),2,IF(AND(AI63="Preventivo",BE63="Moderado"),1,0))</f>
        <v>#DIV/0!</v>
      </c>
      <c r="BG63" s="422" t="e">
        <f>+AC63-BF63</f>
        <v>#N/A</v>
      </c>
      <c r="BH63" s="440" t="e">
        <f>+VLOOKUP(MIN(BG63),Listados!$J$18:$K$24,2,TRUE)</f>
        <v>#N/A</v>
      </c>
      <c r="BI63" s="440" t="str">
        <f>AD63</f>
        <v/>
      </c>
      <c r="BJ63" s="440" t="e">
        <f>IF(AND(BH63&lt;&gt;"",BI63&lt;&gt;""),VLOOKUP(BH63&amp;BI63,Listados!$M$3:$N$27,2,FALSE),"")</f>
        <v>#N/A</v>
      </c>
      <c r="BK63" s="440" t="e">
        <f>+VLOOKUP(BJ63,Listados!$P$3:$Q$6,2,FALSE)</f>
        <v>#N/A</v>
      </c>
      <c r="BL63" s="235"/>
      <c r="BM63" s="235"/>
      <c r="BN63" s="238"/>
      <c r="BO63" s="262"/>
      <c r="BP63" s="235"/>
      <c r="BQ63" s="235"/>
      <c r="BR63" s="572"/>
      <c r="BS63" s="572"/>
      <c r="BT63" s="573"/>
      <c r="BU63" s="574"/>
      <c r="BV63" s="573"/>
    </row>
    <row r="64" spans="1:74">
      <c r="A64" s="628"/>
      <c r="B64" s="439"/>
      <c r="C64" s="441"/>
      <c r="D64" s="439"/>
      <c r="E64" s="264"/>
      <c r="F64" s="266"/>
      <c r="G64" s="248"/>
      <c r="H64" s="439"/>
      <c r="I64" s="439"/>
      <c r="J64" s="439"/>
      <c r="K64" s="439"/>
      <c r="L64" s="439"/>
      <c r="M64" s="439"/>
      <c r="N64" s="439"/>
      <c r="O64" s="439"/>
      <c r="P64" s="439"/>
      <c r="Q64" s="439"/>
      <c r="R64" s="439"/>
      <c r="S64" s="439"/>
      <c r="T64" s="439"/>
      <c r="U64" s="439"/>
      <c r="V64" s="439"/>
      <c r="W64" s="439"/>
      <c r="X64" s="439"/>
      <c r="Y64" s="439"/>
      <c r="Z64" s="439"/>
      <c r="AA64" s="441"/>
      <c r="AB64" s="476"/>
      <c r="AC64" s="473"/>
      <c r="AD64" s="473"/>
      <c r="AE64" s="473"/>
      <c r="AF64" s="473"/>
      <c r="AG64" s="265"/>
      <c r="AH64" s="267"/>
      <c r="AI64" s="248"/>
      <c r="AJ64" s="248"/>
      <c r="AK64" s="233" t="str">
        <f t="shared" si="0"/>
        <v>0</v>
      </c>
      <c r="AL64" s="248"/>
      <c r="AM64" s="233" t="str">
        <f t="shared" si="1"/>
        <v>0</v>
      </c>
      <c r="AN64" s="57"/>
      <c r="AO64" s="233" t="str">
        <f t="shared" si="6"/>
        <v>0</v>
      </c>
      <c r="AP64" s="248"/>
      <c r="AQ64" s="233" t="str">
        <f t="shared" si="2"/>
        <v>0</v>
      </c>
      <c r="AR64" s="248"/>
      <c r="AS64" s="233" t="str">
        <f t="shared" si="3"/>
        <v>0</v>
      </c>
      <c r="AT64" s="248"/>
      <c r="AU64" s="233" t="str">
        <f t="shared" si="4"/>
        <v>0</v>
      </c>
      <c r="AV64" s="57"/>
      <c r="AW64" s="233" t="str">
        <f t="shared" si="5"/>
        <v>0</v>
      </c>
      <c r="AX64" s="92" t="str">
        <f t="shared" si="25"/>
        <v/>
      </c>
      <c r="AY64" s="92" t="str">
        <f t="shared" si="26"/>
        <v/>
      </c>
      <c r="AZ64" s="93"/>
      <c r="BA64" s="92" t="str">
        <f t="shared" si="23"/>
        <v/>
      </c>
      <c r="BB64" s="92" t="str">
        <f>IFERROR(VLOOKUP((CONCATENATE(AY64,BA64)),Listados!$U$3:$V$11,2,FALSE),"")</f>
        <v/>
      </c>
      <c r="BC64" s="92" t="str">
        <f t="shared" si="24"/>
        <v/>
      </c>
      <c r="BD64" s="423"/>
      <c r="BE64" s="423"/>
      <c r="BF64" s="423"/>
      <c r="BG64" s="423"/>
      <c r="BH64" s="441"/>
      <c r="BI64" s="441"/>
      <c r="BJ64" s="441"/>
      <c r="BK64" s="441"/>
      <c r="BL64" s="235"/>
      <c r="BM64" s="235"/>
      <c r="BN64" s="235"/>
      <c r="BO64" s="235"/>
      <c r="BP64" s="235"/>
      <c r="BQ64" s="235"/>
      <c r="BR64" s="428"/>
      <c r="BS64" s="428"/>
      <c r="BT64" s="432"/>
      <c r="BU64" s="430"/>
      <c r="BV64" s="432"/>
    </row>
    <row r="65" spans="1:74">
      <c r="A65" s="628"/>
      <c r="B65" s="439"/>
      <c r="C65" s="441"/>
      <c r="D65" s="439"/>
      <c r="E65" s="264"/>
      <c r="F65" s="266"/>
      <c r="G65" s="248"/>
      <c r="H65" s="439"/>
      <c r="I65" s="439"/>
      <c r="J65" s="439"/>
      <c r="K65" s="439"/>
      <c r="L65" s="439"/>
      <c r="M65" s="439"/>
      <c r="N65" s="439"/>
      <c r="O65" s="439"/>
      <c r="P65" s="439"/>
      <c r="Q65" s="439"/>
      <c r="R65" s="439"/>
      <c r="S65" s="439"/>
      <c r="T65" s="439"/>
      <c r="U65" s="439"/>
      <c r="V65" s="439"/>
      <c r="W65" s="439"/>
      <c r="X65" s="439"/>
      <c r="Y65" s="439"/>
      <c r="Z65" s="439"/>
      <c r="AA65" s="441"/>
      <c r="AB65" s="476"/>
      <c r="AC65" s="473"/>
      <c r="AD65" s="473"/>
      <c r="AE65" s="473"/>
      <c r="AF65" s="473"/>
      <c r="AG65" s="265"/>
      <c r="AH65" s="247"/>
      <c r="AI65" s="248"/>
      <c r="AJ65" s="248"/>
      <c r="AK65" s="233" t="str">
        <f t="shared" si="0"/>
        <v>0</v>
      </c>
      <c r="AL65" s="248"/>
      <c r="AM65" s="233" t="str">
        <f t="shared" si="1"/>
        <v>0</v>
      </c>
      <c r="AN65" s="57"/>
      <c r="AO65" s="233" t="str">
        <f t="shared" si="6"/>
        <v>0</v>
      </c>
      <c r="AP65" s="248"/>
      <c r="AQ65" s="233" t="str">
        <f t="shared" si="2"/>
        <v>0</v>
      </c>
      <c r="AR65" s="248"/>
      <c r="AS65" s="233" t="str">
        <f t="shared" si="3"/>
        <v>0</v>
      </c>
      <c r="AT65" s="248"/>
      <c r="AU65" s="233" t="str">
        <f t="shared" si="4"/>
        <v>0</v>
      </c>
      <c r="AV65" s="57"/>
      <c r="AW65" s="233" t="str">
        <f t="shared" si="5"/>
        <v>0</v>
      </c>
      <c r="AX65" s="92" t="str">
        <f t="shared" si="25"/>
        <v/>
      </c>
      <c r="AY65" s="92" t="str">
        <f t="shared" si="26"/>
        <v/>
      </c>
      <c r="AZ65" s="93"/>
      <c r="BA65" s="92" t="str">
        <f t="shared" si="23"/>
        <v/>
      </c>
      <c r="BB65" s="92" t="str">
        <f>IFERROR(VLOOKUP((CONCATENATE(AY65,BA65)),Listados!$U$3:$V$11,2,FALSE),"")</f>
        <v/>
      </c>
      <c r="BC65" s="92" t="str">
        <f t="shared" si="24"/>
        <v/>
      </c>
      <c r="BD65" s="423"/>
      <c r="BE65" s="423"/>
      <c r="BF65" s="423"/>
      <c r="BG65" s="423"/>
      <c r="BH65" s="441"/>
      <c r="BI65" s="441"/>
      <c r="BJ65" s="441"/>
      <c r="BK65" s="441"/>
      <c r="BL65" s="235"/>
      <c r="BM65" s="235"/>
      <c r="BN65" s="238"/>
      <c r="BO65" s="238"/>
      <c r="BP65" s="235"/>
      <c r="BQ65" s="235"/>
      <c r="BR65" s="428"/>
      <c r="BS65" s="428"/>
      <c r="BT65" s="432"/>
      <c r="BU65" s="430"/>
      <c r="BV65" s="432"/>
    </row>
    <row r="66" spans="1:74">
      <c r="A66" s="629"/>
      <c r="B66" s="435"/>
      <c r="C66" s="437"/>
      <c r="D66" s="435"/>
      <c r="E66" s="264"/>
      <c r="F66" s="266"/>
      <c r="G66" s="248"/>
      <c r="H66" s="435"/>
      <c r="I66" s="435"/>
      <c r="J66" s="435"/>
      <c r="K66" s="435"/>
      <c r="L66" s="435"/>
      <c r="M66" s="435"/>
      <c r="N66" s="435"/>
      <c r="O66" s="435"/>
      <c r="P66" s="435"/>
      <c r="Q66" s="435"/>
      <c r="R66" s="435"/>
      <c r="S66" s="435"/>
      <c r="T66" s="435"/>
      <c r="U66" s="435"/>
      <c r="V66" s="435"/>
      <c r="W66" s="435"/>
      <c r="X66" s="435"/>
      <c r="Y66" s="435"/>
      <c r="Z66" s="435"/>
      <c r="AA66" s="437"/>
      <c r="AB66" s="476"/>
      <c r="AC66" s="473"/>
      <c r="AD66" s="473"/>
      <c r="AE66" s="473"/>
      <c r="AF66" s="473"/>
      <c r="AG66" s="265"/>
      <c r="AH66" s="247"/>
      <c r="AI66" s="248"/>
      <c r="AJ66" s="248"/>
      <c r="AK66" s="233" t="str">
        <f t="shared" si="0"/>
        <v>0</v>
      </c>
      <c r="AL66" s="248"/>
      <c r="AM66" s="233" t="str">
        <f t="shared" si="1"/>
        <v>0</v>
      </c>
      <c r="AN66" s="57"/>
      <c r="AO66" s="233" t="str">
        <f t="shared" si="6"/>
        <v>0</v>
      </c>
      <c r="AP66" s="248"/>
      <c r="AQ66" s="233" t="str">
        <f t="shared" si="2"/>
        <v>0</v>
      </c>
      <c r="AR66" s="248"/>
      <c r="AS66" s="233" t="str">
        <f t="shared" si="3"/>
        <v>0</v>
      </c>
      <c r="AT66" s="248"/>
      <c r="AU66" s="233" t="str">
        <f t="shared" si="4"/>
        <v>0</v>
      </c>
      <c r="AV66" s="57"/>
      <c r="AW66" s="233" t="str">
        <f t="shared" si="5"/>
        <v>0</v>
      </c>
      <c r="AX66" s="92" t="str">
        <f t="shared" si="25"/>
        <v/>
      </c>
      <c r="AY66" s="92" t="str">
        <f t="shared" si="26"/>
        <v/>
      </c>
      <c r="AZ66" s="93"/>
      <c r="BA66" s="92" t="str">
        <f t="shared" si="23"/>
        <v/>
      </c>
      <c r="BB66" s="92" t="str">
        <f>IFERROR(VLOOKUP((CONCATENATE(AY66,BA66)),Listados!$U$3:$V$11,2,FALSE),"")</f>
        <v/>
      </c>
      <c r="BC66" s="92" t="str">
        <f t="shared" si="24"/>
        <v/>
      </c>
      <c r="BD66" s="443"/>
      <c r="BE66" s="443"/>
      <c r="BF66" s="443"/>
      <c r="BG66" s="443"/>
      <c r="BH66" s="437"/>
      <c r="BI66" s="437"/>
      <c r="BJ66" s="437"/>
      <c r="BK66" s="437"/>
      <c r="BL66" s="235"/>
      <c r="BM66" s="235"/>
      <c r="BN66" s="238"/>
      <c r="BO66" s="238"/>
      <c r="BP66" s="235"/>
      <c r="BQ66" s="235"/>
      <c r="BR66" s="429"/>
      <c r="BS66" s="429"/>
      <c r="BT66" s="433"/>
      <c r="BU66" s="431"/>
      <c r="BV66" s="433"/>
    </row>
    <row r="67" spans="1:74">
      <c r="A67" s="627">
        <v>16</v>
      </c>
      <c r="B67" s="438"/>
      <c r="C67" s="440"/>
      <c r="D67" s="438"/>
      <c r="E67" s="264"/>
      <c r="F67" s="266"/>
      <c r="G67" s="248"/>
      <c r="H67" s="438"/>
      <c r="I67" s="438"/>
      <c r="J67" s="438"/>
      <c r="K67" s="438"/>
      <c r="L67" s="438"/>
      <c r="M67" s="438"/>
      <c r="N67" s="438"/>
      <c r="O67" s="438"/>
      <c r="P67" s="438"/>
      <c r="Q67" s="438"/>
      <c r="R67" s="438"/>
      <c r="S67" s="438"/>
      <c r="T67" s="438"/>
      <c r="U67" s="438"/>
      <c r="V67" s="438"/>
      <c r="W67" s="438"/>
      <c r="X67" s="438"/>
      <c r="Y67" s="438"/>
      <c r="Z67" s="438"/>
      <c r="AA67" s="440">
        <f>COUNTIF(H67:Z67, "SI")</f>
        <v>0</v>
      </c>
      <c r="AB67" s="476"/>
      <c r="AC67" s="473" t="e">
        <f>+VLOOKUP(AB67,Listados!$K$8:$L$12,2,0)</f>
        <v>#N/A</v>
      </c>
      <c r="AD67" s="473" t="str">
        <f>++IF(OR(AA67=0),"",IF(OR(AA67=1,AA67&lt;=5),"Moderado",IF(OR(AA67=6,AA67&lt;=11),"Mayor",IF(OR(AA67&gt;=12),"Catastrófico",""))))</f>
        <v/>
      </c>
      <c r="AE67" s="473" t="e">
        <f>+VLOOKUP(AD67,Listados!$K$13:$L$17,2,0)</f>
        <v>#N/A</v>
      </c>
      <c r="AF67" s="473" t="str">
        <f>IF(AND(AB67&lt;&gt;"",AD67&lt;&gt;""),VLOOKUP(AB67&amp;AD67,[3]Listados!$M$3:$N$27,2,FALSE),"")</f>
        <v/>
      </c>
      <c r="AG67" s="265"/>
      <c r="AH67" s="267"/>
      <c r="AI67" s="248"/>
      <c r="AJ67" s="248"/>
      <c r="AK67" s="233" t="str">
        <f>+IF(AJ67="si",15,"0")</f>
        <v>0</v>
      </c>
      <c r="AL67" s="248"/>
      <c r="AM67" s="233" t="str">
        <f>+IF(AL67="si",15,"0")</f>
        <v>0</v>
      </c>
      <c r="AN67" s="57"/>
      <c r="AO67" s="233" t="str">
        <f>+IF(AN67="si",15,"0")</f>
        <v>0</v>
      </c>
      <c r="AP67" s="248"/>
      <c r="AQ67" s="233" t="str">
        <f>+IF(AP67="Preventivo",15,IF(AP67="Detectivo",10,"0"))</f>
        <v>0</v>
      </c>
      <c r="AR67" s="248"/>
      <c r="AS67" s="233" t="str">
        <f>+IF(AR67="si",15,"0")</f>
        <v>0</v>
      </c>
      <c r="AT67" s="248"/>
      <c r="AU67" s="233" t="str">
        <f>+IF(AT67="si",15,"0")</f>
        <v>0</v>
      </c>
      <c r="AV67" s="57"/>
      <c r="AW67" s="233" t="str">
        <f>+IF(AV67="Completa",10,IF(AV67="Incompleta",5,"0"))</f>
        <v>0</v>
      </c>
      <c r="AX67" s="92" t="str">
        <f t="shared" si="25"/>
        <v/>
      </c>
      <c r="AY67" s="92" t="str">
        <f t="shared" si="26"/>
        <v/>
      </c>
      <c r="AZ67" s="93"/>
      <c r="BA67" s="92" t="str">
        <f t="shared" si="23"/>
        <v/>
      </c>
      <c r="BB67" s="92" t="str">
        <f>IFERROR(VLOOKUP((CONCATENATE(AY67,BA67)),Listados!$U$3:$V$11,2,FALSE),"")</f>
        <v/>
      </c>
      <c r="BC67" s="92" t="str">
        <f t="shared" si="24"/>
        <v/>
      </c>
      <c r="BD67" s="422" t="e">
        <f>AVERAGE(BC67:BC70)</f>
        <v>#DIV/0!</v>
      </c>
      <c r="BE67" s="422" t="e">
        <f>IF(BD67&lt;=50,"Débil",IF(BD67&lt;=99,"Moderado",IF(BD67=100,"fuerte","")))</f>
        <v>#DIV/0!</v>
      </c>
      <c r="BF67" s="422" t="e">
        <f>+IF(AND(AI67="Preventivo",BE67="Fuerte"),2,IF(AND(AI67="Preventivo",BE67="Moderado"),1,0))</f>
        <v>#DIV/0!</v>
      </c>
      <c r="BG67" s="422" t="e">
        <f>+AC67-BF67</f>
        <v>#N/A</v>
      </c>
      <c r="BH67" s="440" t="e">
        <f>+VLOOKUP(MIN(BG67),Listados!$J$18:$K$24,2,TRUE)</f>
        <v>#N/A</v>
      </c>
      <c r="BI67" s="440" t="str">
        <f>AD67</f>
        <v/>
      </c>
      <c r="BJ67" s="440" t="e">
        <f>IF(AND(BH67&lt;&gt;"",BI67&lt;&gt;""),VLOOKUP(BH67&amp;BI67,Listados!$M$3:$N$27,2,FALSE),"")</f>
        <v>#N/A</v>
      </c>
      <c r="BK67" s="440" t="e">
        <f>+VLOOKUP(BJ67,Listados!$P$3:$Q$6,2,FALSE)</f>
        <v>#N/A</v>
      </c>
      <c r="BL67" s="235"/>
      <c r="BM67" s="235"/>
      <c r="BN67" s="238"/>
      <c r="BO67" s="262"/>
      <c r="BP67" s="235"/>
      <c r="BQ67" s="235"/>
      <c r="BR67" s="572"/>
      <c r="BS67" s="572"/>
      <c r="BT67" s="573"/>
      <c r="BU67" s="574"/>
      <c r="BV67" s="573"/>
    </row>
    <row r="68" spans="1:74">
      <c r="A68" s="628"/>
      <c r="B68" s="439"/>
      <c r="C68" s="441"/>
      <c r="D68" s="439"/>
      <c r="E68" s="264"/>
      <c r="F68" s="266"/>
      <c r="G68" s="248"/>
      <c r="H68" s="439"/>
      <c r="I68" s="439"/>
      <c r="J68" s="439"/>
      <c r="K68" s="439"/>
      <c r="L68" s="439"/>
      <c r="M68" s="439"/>
      <c r="N68" s="439"/>
      <c r="O68" s="439"/>
      <c r="P68" s="439"/>
      <c r="Q68" s="439"/>
      <c r="R68" s="439"/>
      <c r="S68" s="439"/>
      <c r="T68" s="439"/>
      <c r="U68" s="439"/>
      <c r="V68" s="439"/>
      <c r="W68" s="439"/>
      <c r="X68" s="439"/>
      <c r="Y68" s="439"/>
      <c r="Z68" s="439"/>
      <c r="AA68" s="441"/>
      <c r="AB68" s="476"/>
      <c r="AC68" s="473"/>
      <c r="AD68" s="473"/>
      <c r="AE68" s="473"/>
      <c r="AF68" s="473"/>
      <c r="AG68" s="265"/>
      <c r="AH68" s="267"/>
      <c r="AI68" s="248"/>
      <c r="AJ68" s="248"/>
      <c r="AK68" s="233" t="str">
        <f t="shared" si="0"/>
        <v>0</v>
      </c>
      <c r="AL68" s="248"/>
      <c r="AM68" s="233" t="str">
        <f t="shared" si="1"/>
        <v>0</v>
      </c>
      <c r="AN68" s="57"/>
      <c r="AO68" s="233" t="str">
        <f t="shared" si="6"/>
        <v>0</v>
      </c>
      <c r="AP68" s="248"/>
      <c r="AQ68" s="233" t="str">
        <f t="shared" si="2"/>
        <v>0</v>
      </c>
      <c r="AR68" s="248"/>
      <c r="AS68" s="233" t="str">
        <f t="shared" si="3"/>
        <v>0</v>
      </c>
      <c r="AT68" s="248"/>
      <c r="AU68" s="233" t="str">
        <f t="shared" si="4"/>
        <v>0</v>
      </c>
      <c r="AV68" s="57"/>
      <c r="AW68" s="233" t="str">
        <f t="shared" si="5"/>
        <v>0</v>
      </c>
      <c r="AX68" s="92" t="str">
        <f t="shared" si="25"/>
        <v/>
      </c>
      <c r="AY68" s="92" t="str">
        <f t="shared" si="26"/>
        <v/>
      </c>
      <c r="AZ68" s="93"/>
      <c r="BA68" s="92" t="str">
        <f t="shared" si="23"/>
        <v/>
      </c>
      <c r="BB68" s="92" t="str">
        <f>IFERROR(VLOOKUP((CONCATENATE(AY68,BA68)),Listados!$U$3:$V$11,2,FALSE),"")</f>
        <v/>
      </c>
      <c r="BC68" s="92" t="str">
        <f t="shared" si="24"/>
        <v/>
      </c>
      <c r="BD68" s="423"/>
      <c r="BE68" s="423"/>
      <c r="BF68" s="423"/>
      <c r="BG68" s="423"/>
      <c r="BH68" s="441"/>
      <c r="BI68" s="441"/>
      <c r="BJ68" s="441"/>
      <c r="BK68" s="441"/>
      <c r="BL68" s="235"/>
      <c r="BM68" s="235"/>
      <c r="BN68" s="235"/>
      <c r="BO68" s="235"/>
      <c r="BP68" s="235"/>
      <c r="BQ68" s="235"/>
      <c r="BR68" s="428"/>
      <c r="BS68" s="428"/>
      <c r="BT68" s="432"/>
      <c r="BU68" s="430"/>
      <c r="BV68" s="432"/>
    </row>
    <row r="69" spans="1:74">
      <c r="A69" s="628"/>
      <c r="B69" s="439"/>
      <c r="C69" s="441"/>
      <c r="D69" s="439"/>
      <c r="E69" s="264"/>
      <c r="F69" s="266"/>
      <c r="G69" s="248"/>
      <c r="H69" s="439"/>
      <c r="I69" s="439"/>
      <c r="J69" s="439"/>
      <c r="K69" s="439"/>
      <c r="L69" s="439"/>
      <c r="M69" s="439"/>
      <c r="N69" s="439"/>
      <c r="O69" s="439"/>
      <c r="P69" s="439"/>
      <c r="Q69" s="439"/>
      <c r="R69" s="439"/>
      <c r="S69" s="439"/>
      <c r="T69" s="439"/>
      <c r="U69" s="439"/>
      <c r="V69" s="439"/>
      <c r="W69" s="439"/>
      <c r="X69" s="439"/>
      <c r="Y69" s="439"/>
      <c r="Z69" s="439"/>
      <c r="AA69" s="441"/>
      <c r="AB69" s="476"/>
      <c r="AC69" s="473"/>
      <c r="AD69" s="473"/>
      <c r="AE69" s="473"/>
      <c r="AF69" s="473"/>
      <c r="AG69" s="265"/>
      <c r="AH69" s="247"/>
      <c r="AI69" s="248"/>
      <c r="AJ69" s="248"/>
      <c r="AK69" s="233" t="str">
        <f t="shared" si="0"/>
        <v>0</v>
      </c>
      <c r="AL69" s="248"/>
      <c r="AM69" s="233" t="str">
        <f t="shared" si="1"/>
        <v>0</v>
      </c>
      <c r="AN69" s="57"/>
      <c r="AO69" s="233" t="str">
        <f t="shared" si="6"/>
        <v>0</v>
      </c>
      <c r="AP69" s="248"/>
      <c r="AQ69" s="233" t="str">
        <f t="shared" si="2"/>
        <v>0</v>
      </c>
      <c r="AR69" s="248"/>
      <c r="AS69" s="233" t="str">
        <f t="shared" si="3"/>
        <v>0</v>
      </c>
      <c r="AT69" s="248"/>
      <c r="AU69" s="233" t="str">
        <f t="shared" si="4"/>
        <v>0</v>
      </c>
      <c r="AV69" s="57"/>
      <c r="AW69" s="233" t="str">
        <f t="shared" si="5"/>
        <v>0</v>
      </c>
      <c r="AX69" s="92" t="str">
        <f t="shared" si="25"/>
        <v/>
      </c>
      <c r="AY69" s="92" t="str">
        <f t="shared" si="26"/>
        <v/>
      </c>
      <c r="AZ69" s="93"/>
      <c r="BA69" s="92" t="str">
        <f t="shared" si="23"/>
        <v/>
      </c>
      <c r="BB69" s="92" t="str">
        <f>IFERROR(VLOOKUP((CONCATENATE(AY69,BA69)),Listados!$U$3:$V$11,2,FALSE),"")</f>
        <v/>
      </c>
      <c r="BC69" s="92" t="str">
        <f t="shared" si="24"/>
        <v/>
      </c>
      <c r="BD69" s="423"/>
      <c r="BE69" s="423"/>
      <c r="BF69" s="423"/>
      <c r="BG69" s="423"/>
      <c r="BH69" s="441"/>
      <c r="BI69" s="441"/>
      <c r="BJ69" s="441"/>
      <c r="BK69" s="441"/>
      <c r="BL69" s="235"/>
      <c r="BM69" s="235"/>
      <c r="BN69" s="238"/>
      <c r="BO69" s="238"/>
      <c r="BP69" s="235"/>
      <c r="BQ69" s="235"/>
      <c r="BR69" s="428"/>
      <c r="BS69" s="428"/>
      <c r="BT69" s="432"/>
      <c r="BU69" s="430"/>
      <c r="BV69" s="432"/>
    </row>
    <row r="70" spans="1:74">
      <c r="A70" s="629"/>
      <c r="B70" s="435"/>
      <c r="C70" s="437"/>
      <c r="D70" s="435"/>
      <c r="E70" s="264"/>
      <c r="F70" s="266"/>
      <c r="G70" s="248"/>
      <c r="H70" s="435"/>
      <c r="I70" s="435"/>
      <c r="J70" s="435"/>
      <c r="K70" s="435"/>
      <c r="L70" s="435"/>
      <c r="M70" s="435"/>
      <c r="N70" s="435"/>
      <c r="O70" s="435"/>
      <c r="P70" s="435"/>
      <c r="Q70" s="435"/>
      <c r="R70" s="435"/>
      <c r="S70" s="435"/>
      <c r="T70" s="435"/>
      <c r="U70" s="435"/>
      <c r="V70" s="435"/>
      <c r="W70" s="435"/>
      <c r="X70" s="435"/>
      <c r="Y70" s="435"/>
      <c r="Z70" s="435"/>
      <c r="AA70" s="437"/>
      <c r="AB70" s="476"/>
      <c r="AC70" s="473"/>
      <c r="AD70" s="473"/>
      <c r="AE70" s="473"/>
      <c r="AF70" s="473"/>
      <c r="AG70" s="265"/>
      <c r="AH70" s="247"/>
      <c r="AI70" s="248"/>
      <c r="AJ70" s="248"/>
      <c r="AK70" s="233" t="str">
        <f t="shared" si="0"/>
        <v>0</v>
      </c>
      <c r="AL70" s="248"/>
      <c r="AM70" s="233" t="str">
        <f t="shared" si="1"/>
        <v>0</v>
      </c>
      <c r="AN70" s="57"/>
      <c r="AO70" s="233" t="str">
        <f t="shared" si="6"/>
        <v>0</v>
      </c>
      <c r="AP70" s="248"/>
      <c r="AQ70" s="233" t="str">
        <f t="shared" si="2"/>
        <v>0</v>
      </c>
      <c r="AR70" s="248"/>
      <c r="AS70" s="233" t="str">
        <f t="shared" si="3"/>
        <v>0</v>
      </c>
      <c r="AT70" s="248"/>
      <c r="AU70" s="233" t="str">
        <f t="shared" si="4"/>
        <v>0</v>
      </c>
      <c r="AV70" s="57"/>
      <c r="AW70" s="233" t="str">
        <f t="shared" si="5"/>
        <v>0</v>
      </c>
      <c r="AX70" s="92" t="str">
        <f t="shared" si="25"/>
        <v/>
      </c>
      <c r="AY70" s="92" t="str">
        <f t="shared" si="26"/>
        <v/>
      </c>
      <c r="AZ70" s="93"/>
      <c r="BA70" s="92" t="str">
        <f t="shared" si="23"/>
        <v/>
      </c>
      <c r="BB70" s="92" t="str">
        <f>IFERROR(VLOOKUP((CONCATENATE(AY70,BA70)),Listados!$U$3:$V$11,2,FALSE),"")</f>
        <v/>
      </c>
      <c r="BC70" s="92" t="str">
        <f t="shared" si="24"/>
        <v/>
      </c>
      <c r="BD70" s="443"/>
      <c r="BE70" s="443"/>
      <c r="BF70" s="443"/>
      <c r="BG70" s="443"/>
      <c r="BH70" s="437"/>
      <c r="BI70" s="437"/>
      <c r="BJ70" s="437"/>
      <c r="BK70" s="437"/>
      <c r="BL70" s="235"/>
      <c r="BM70" s="235"/>
      <c r="BN70" s="238"/>
      <c r="BO70" s="238"/>
      <c r="BP70" s="235"/>
      <c r="BQ70" s="235"/>
      <c r="BR70" s="429"/>
      <c r="BS70" s="429"/>
      <c r="BT70" s="433"/>
      <c r="BU70" s="431"/>
      <c r="BV70" s="433"/>
    </row>
    <row r="71" spans="1:74">
      <c r="A71" s="627">
        <v>17</v>
      </c>
      <c r="B71" s="438"/>
      <c r="C71" s="440"/>
      <c r="D71" s="438"/>
      <c r="E71" s="264"/>
      <c r="F71" s="266"/>
      <c r="G71" s="248"/>
      <c r="H71" s="438"/>
      <c r="I71" s="438"/>
      <c r="J71" s="438"/>
      <c r="K71" s="438"/>
      <c r="L71" s="438"/>
      <c r="M71" s="438"/>
      <c r="N71" s="438"/>
      <c r="O71" s="438"/>
      <c r="P71" s="438"/>
      <c r="Q71" s="438"/>
      <c r="R71" s="438"/>
      <c r="S71" s="438"/>
      <c r="T71" s="438"/>
      <c r="U71" s="438"/>
      <c r="V71" s="438"/>
      <c r="W71" s="438"/>
      <c r="X71" s="438"/>
      <c r="Y71" s="438"/>
      <c r="Z71" s="438"/>
      <c r="AA71" s="440">
        <f>COUNTIF(H71:Z71, "SI")</f>
        <v>0</v>
      </c>
      <c r="AB71" s="476"/>
      <c r="AC71" s="473" t="e">
        <f>+VLOOKUP(AB71,Listados!$K$8:$L$12,2,0)</f>
        <v>#N/A</v>
      </c>
      <c r="AD71" s="473" t="str">
        <f>++IF(OR(AA71=0),"",IF(OR(AA71=1,AA71&lt;=5),"Moderado",IF(OR(AA71=6,AA71&lt;=11),"Mayor",IF(OR(AA71&gt;=12),"Catastrófico",""))))</f>
        <v/>
      </c>
      <c r="AE71" s="473" t="e">
        <f>+VLOOKUP(AD71,Listados!$K$13:$L$17,2,0)</f>
        <v>#N/A</v>
      </c>
      <c r="AF71" s="473" t="str">
        <f>IF(AND(AB71&lt;&gt;"",AD71&lt;&gt;""),VLOOKUP(AB71&amp;AD71,[3]Listados!$M$3:$N$27,2,FALSE),"")</f>
        <v/>
      </c>
      <c r="AG71" s="265"/>
      <c r="AH71" s="267"/>
      <c r="AI71" s="248"/>
      <c r="AJ71" s="248"/>
      <c r="AK71" s="233" t="str">
        <f>+IF(AJ71="si",15,"0")</f>
        <v>0</v>
      </c>
      <c r="AL71" s="248"/>
      <c r="AM71" s="233" t="str">
        <f>+IF(AL71="si",15,"0")</f>
        <v>0</v>
      </c>
      <c r="AN71" s="57"/>
      <c r="AO71" s="233" t="str">
        <f>+IF(AN71="si",15,"0")</f>
        <v>0</v>
      </c>
      <c r="AP71" s="248"/>
      <c r="AQ71" s="233" t="str">
        <f>+IF(AP71="Preventivo",15,IF(AP71="Detectivo",10,"0"))</f>
        <v>0</v>
      </c>
      <c r="AR71" s="248"/>
      <c r="AS71" s="233" t="str">
        <f>+IF(AR71="si",15,"0")</f>
        <v>0</v>
      </c>
      <c r="AT71" s="248"/>
      <c r="AU71" s="233" t="str">
        <f>+IF(AT71="si",15,"0")</f>
        <v>0</v>
      </c>
      <c r="AV71" s="57"/>
      <c r="AW71" s="233" t="str">
        <f>+IF(AV71="Completa",10,IF(AV71="Incompleta",5,"0"))</f>
        <v>0</v>
      </c>
      <c r="AX71" s="92" t="str">
        <f t="shared" si="25"/>
        <v/>
      </c>
      <c r="AY71" s="92" t="str">
        <f t="shared" si="26"/>
        <v/>
      </c>
      <c r="AZ71" s="93"/>
      <c r="BA71" s="92" t="str">
        <f t="shared" si="23"/>
        <v/>
      </c>
      <c r="BB71" s="92" t="str">
        <f>IFERROR(VLOOKUP((CONCATENATE(AY71,BA71)),Listados!$U$3:$V$11,2,FALSE),"")</f>
        <v/>
      </c>
      <c r="BC71" s="92" t="str">
        <f t="shared" si="24"/>
        <v/>
      </c>
      <c r="BD71" s="422" t="e">
        <f>AVERAGE(BC71:BC74)</f>
        <v>#DIV/0!</v>
      </c>
      <c r="BE71" s="422" t="e">
        <f>IF(BD71&lt;=50,"Débil",IF(BD71&lt;=99,"Moderado",IF(BD71=100,"fuerte","")))</f>
        <v>#DIV/0!</v>
      </c>
      <c r="BF71" s="422" t="e">
        <f>+IF(AND(AI71="Preventivo",BE71="Fuerte"),2,IF(AND(AI71="Preventivo",BE71="Moderado"),1,0))</f>
        <v>#DIV/0!</v>
      </c>
      <c r="BG71" s="422" t="e">
        <f>+AC71-BF71</f>
        <v>#N/A</v>
      </c>
      <c r="BH71" s="440" t="e">
        <f>+VLOOKUP(MIN(BG71),Listados!$J$18:$K$24,2,TRUE)</f>
        <v>#N/A</v>
      </c>
      <c r="BI71" s="440" t="str">
        <f>AD71</f>
        <v/>
      </c>
      <c r="BJ71" s="440" t="e">
        <f>IF(AND(BH71&lt;&gt;"",BI71&lt;&gt;""),VLOOKUP(BH71&amp;BI71,Listados!$M$3:$N$27,2,FALSE),"")</f>
        <v>#N/A</v>
      </c>
      <c r="BK71" s="440" t="e">
        <f>+VLOOKUP(BJ71,Listados!$P$3:$Q$6,2,FALSE)</f>
        <v>#N/A</v>
      </c>
      <c r="BL71" s="235"/>
      <c r="BM71" s="235"/>
      <c r="BN71" s="238"/>
      <c r="BO71" s="262"/>
      <c r="BP71" s="235"/>
      <c r="BQ71" s="235"/>
      <c r="BR71" s="572"/>
      <c r="BS71" s="572"/>
      <c r="BT71" s="573"/>
      <c r="BU71" s="574"/>
      <c r="BV71" s="573"/>
    </row>
    <row r="72" spans="1:74">
      <c r="A72" s="628"/>
      <c r="B72" s="439"/>
      <c r="C72" s="441"/>
      <c r="D72" s="439"/>
      <c r="E72" s="264"/>
      <c r="F72" s="266"/>
      <c r="G72" s="248"/>
      <c r="H72" s="439"/>
      <c r="I72" s="439"/>
      <c r="J72" s="439"/>
      <c r="K72" s="439"/>
      <c r="L72" s="439"/>
      <c r="M72" s="439"/>
      <c r="N72" s="439"/>
      <c r="O72" s="439"/>
      <c r="P72" s="439"/>
      <c r="Q72" s="439"/>
      <c r="R72" s="439"/>
      <c r="S72" s="439"/>
      <c r="T72" s="439"/>
      <c r="U72" s="439"/>
      <c r="V72" s="439"/>
      <c r="W72" s="439"/>
      <c r="X72" s="439"/>
      <c r="Y72" s="439"/>
      <c r="Z72" s="439"/>
      <c r="AA72" s="441"/>
      <c r="AB72" s="476"/>
      <c r="AC72" s="473"/>
      <c r="AD72" s="473"/>
      <c r="AE72" s="473"/>
      <c r="AF72" s="473"/>
      <c r="AG72" s="265"/>
      <c r="AH72" s="267"/>
      <c r="AI72" s="248"/>
      <c r="AJ72" s="248"/>
      <c r="AK72" s="233" t="str">
        <f t="shared" si="0"/>
        <v>0</v>
      </c>
      <c r="AL72" s="248"/>
      <c r="AM72" s="233" t="str">
        <f t="shared" si="1"/>
        <v>0</v>
      </c>
      <c r="AN72" s="57"/>
      <c r="AO72" s="233" t="str">
        <f t="shared" si="6"/>
        <v>0</v>
      </c>
      <c r="AP72" s="248"/>
      <c r="AQ72" s="233" t="str">
        <f t="shared" si="2"/>
        <v>0</v>
      </c>
      <c r="AR72" s="248"/>
      <c r="AS72" s="233" t="str">
        <f t="shared" si="3"/>
        <v>0</v>
      </c>
      <c r="AT72" s="248"/>
      <c r="AU72" s="233" t="str">
        <f t="shared" si="4"/>
        <v>0</v>
      </c>
      <c r="AV72" s="57"/>
      <c r="AW72" s="233" t="str">
        <f t="shared" si="5"/>
        <v>0</v>
      </c>
      <c r="AX72" s="92" t="str">
        <f t="shared" si="25"/>
        <v/>
      </c>
      <c r="AY72" s="92" t="str">
        <f t="shared" si="26"/>
        <v/>
      </c>
      <c r="AZ72" s="93"/>
      <c r="BA72" s="92" t="str">
        <f t="shared" si="23"/>
        <v/>
      </c>
      <c r="BB72" s="92" t="str">
        <f>IFERROR(VLOOKUP((CONCATENATE(AY72,BA72)),Listados!$U$3:$V$11,2,FALSE),"")</f>
        <v/>
      </c>
      <c r="BC72" s="92" t="str">
        <f t="shared" si="24"/>
        <v/>
      </c>
      <c r="BD72" s="423"/>
      <c r="BE72" s="423"/>
      <c r="BF72" s="423"/>
      <c r="BG72" s="423"/>
      <c r="BH72" s="441"/>
      <c r="BI72" s="441"/>
      <c r="BJ72" s="441"/>
      <c r="BK72" s="441"/>
      <c r="BL72" s="235"/>
      <c r="BM72" s="235"/>
      <c r="BN72" s="235"/>
      <c r="BO72" s="235"/>
      <c r="BP72" s="235"/>
      <c r="BQ72" s="235"/>
      <c r="BR72" s="428"/>
      <c r="BS72" s="428"/>
      <c r="BT72" s="432"/>
      <c r="BU72" s="430"/>
      <c r="BV72" s="432"/>
    </row>
    <row r="73" spans="1:74">
      <c r="A73" s="628"/>
      <c r="B73" s="439"/>
      <c r="C73" s="441"/>
      <c r="D73" s="439"/>
      <c r="E73" s="264"/>
      <c r="F73" s="266"/>
      <c r="G73" s="248"/>
      <c r="H73" s="439"/>
      <c r="I73" s="439"/>
      <c r="J73" s="439"/>
      <c r="K73" s="439"/>
      <c r="L73" s="439"/>
      <c r="M73" s="439"/>
      <c r="N73" s="439"/>
      <c r="O73" s="439"/>
      <c r="P73" s="439"/>
      <c r="Q73" s="439"/>
      <c r="R73" s="439"/>
      <c r="S73" s="439"/>
      <c r="T73" s="439"/>
      <c r="U73" s="439"/>
      <c r="V73" s="439"/>
      <c r="W73" s="439"/>
      <c r="X73" s="439"/>
      <c r="Y73" s="439"/>
      <c r="Z73" s="439"/>
      <c r="AA73" s="441"/>
      <c r="AB73" s="476"/>
      <c r="AC73" s="473"/>
      <c r="AD73" s="473"/>
      <c r="AE73" s="473"/>
      <c r="AF73" s="473"/>
      <c r="AG73" s="265"/>
      <c r="AH73" s="247"/>
      <c r="AI73" s="248"/>
      <c r="AJ73" s="248"/>
      <c r="AK73" s="233" t="str">
        <f t="shared" ref="AK73:AK74" si="27">+IF(AJ73="si",15,"0")</f>
        <v>0</v>
      </c>
      <c r="AL73" s="248"/>
      <c r="AM73" s="233" t="str">
        <f t="shared" ref="AM73:AM74" si="28">+IF(AL73="si",15,"0")</f>
        <v>0</v>
      </c>
      <c r="AN73" s="57"/>
      <c r="AO73" s="233" t="str">
        <f t="shared" ref="AO73:AO74" si="29">+IF(AN73="si",15,"0")</f>
        <v>0</v>
      </c>
      <c r="AP73" s="248"/>
      <c r="AQ73" s="233" t="str">
        <f t="shared" ref="AQ73:AQ74" si="30">+IF(AP73="Preventivo",15,IF(AP73="Detectivo",10,"0"))</f>
        <v>0</v>
      </c>
      <c r="AR73" s="248"/>
      <c r="AS73" s="233" t="str">
        <f t="shared" ref="AS73:AS74" si="31">+IF(AR73="si",15,"0")</f>
        <v>0</v>
      </c>
      <c r="AT73" s="248"/>
      <c r="AU73" s="233" t="str">
        <f t="shared" ref="AU73:AU74" si="32">+IF(AT73="si",15,"0")</f>
        <v>0</v>
      </c>
      <c r="AV73" s="57"/>
      <c r="AW73" s="233" t="str">
        <f t="shared" ref="AW73:AW74" si="33">+IF(AV73="Completa",10,IF(AV73="Incompleta",5,"0"))</f>
        <v>0</v>
      </c>
      <c r="AX73" s="92" t="str">
        <f t="shared" si="25"/>
        <v/>
      </c>
      <c r="AY73" s="92" t="str">
        <f t="shared" si="26"/>
        <v/>
      </c>
      <c r="AZ73" s="93"/>
      <c r="BA73" s="92" t="str">
        <f t="shared" si="23"/>
        <v/>
      </c>
      <c r="BB73" s="92" t="str">
        <f>IFERROR(VLOOKUP((CONCATENATE(AY73,BA73)),Listados!$U$3:$V$11,2,FALSE),"")</f>
        <v/>
      </c>
      <c r="BC73" s="92" t="str">
        <f t="shared" si="24"/>
        <v/>
      </c>
      <c r="BD73" s="423"/>
      <c r="BE73" s="423"/>
      <c r="BF73" s="423"/>
      <c r="BG73" s="423"/>
      <c r="BH73" s="441"/>
      <c r="BI73" s="441"/>
      <c r="BJ73" s="441"/>
      <c r="BK73" s="441"/>
      <c r="BL73" s="235"/>
      <c r="BM73" s="235"/>
      <c r="BN73" s="238"/>
      <c r="BO73" s="238"/>
      <c r="BP73" s="235"/>
      <c r="BQ73" s="235"/>
      <c r="BR73" s="428"/>
      <c r="BS73" s="428"/>
      <c r="BT73" s="432"/>
      <c r="BU73" s="430"/>
      <c r="BV73" s="432"/>
    </row>
    <row r="74" spans="1:74">
      <c r="A74" s="629"/>
      <c r="B74" s="435"/>
      <c r="C74" s="437"/>
      <c r="D74" s="435"/>
      <c r="E74" s="264"/>
      <c r="F74" s="266"/>
      <c r="G74" s="248"/>
      <c r="H74" s="435"/>
      <c r="I74" s="435"/>
      <c r="J74" s="435"/>
      <c r="K74" s="435"/>
      <c r="L74" s="435"/>
      <c r="M74" s="435"/>
      <c r="N74" s="435"/>
      <c r="O74" s="435"/>
      <c r="P74" s="435"/>
      <c r="Q74" s="435"/>
      <c r="R74" s="435"/>
      <c r="S74" s="435"/>
      <c r="T74" s="435"/>
      <c r="U74" s="435"/>
      <c r="V74" s="435"/>
      <c r="W74" s="435"/>
      <c r="X74" s="435"/>
      <c r="Y74" s="435"/>
      <c r="Z74" s="435"/>
      <c r="AA74" s="437"/>
      <c r="AB74" s="476"/>
      <c r="AC74" s="473"/>
      <c r="AD74" s="473"/>
      <c r="AE74" s="473"/>
      <c r="AF74" s="473"/>
      <c r="AG74" s="265"/>
      <c r="AH74" s="247"/>
      <c r="AI74" s="248"/>
      <c r="AJ74" s="248"/>
      <c r="AK74" s="233" t="str">
        <f t="shared" si="27"/>
        <v>0</v>
      </c>
      <c r="AL74" s="248"/>
      <c r="AM74" s="233" t="str">
        <f t="shared" si="28"/>
        <v>0</v>
      </c>
      <c r="AN74" s="57"/>
      <c r="AO74" s="233" t="str">
        <f t="shared" si="29"/>
        <v>0</v>
      </c>
      <c r="AP74" s="248"/>
      <c r="AQ74" s="233" t="str">
        <f t="shared" si="30"/>
        <v>0</v>
      </c>
      <c r="AR74" s="248"/>
      <c r="AS74" s="233" t="str">
        <f t="shared" si="31"/>
        <v>0</v>
      </c>
      <c r="AT74" s="248"/>
      <c r="AU74" s="233" t="str">
        <f t="shared" si="32"/>
        <v>0</v>
      </c>
      <c r="AV74" s="57"/>
      <c r="AW74" s="233" t="str">
        <f t="shared" si="33"/>
        <v>0</v>
      </c>
      <c r="AX74" s="92" t="str">
        <f t="shared" si="25"/>
        <v/>
      </c>
      <c r="AY74" s="92" t="str">
        <f t="shared" si="26"/>
        <v/>
      </c>
      <c r="AZ74" s="93"/>
      <c r="BA74" s="92" t="str">
        <f t="shared" si="23"/>
        <v/>
      </c>
      <c r="BB74" s="92" t="str">
        <f>IFERROR(VLOOKUP((CONCATENATE(AY74,BA74)),Listados!$U$3:$V$11,2,FALSE),"")</f>
        <v/>
      </c>
      <c r="BC74" s="92" t="str">
        <f t="shared" si="24"/>
        <v/>
      </c>
      <c r="BD74" s="443"/>
      <c r="BE74" s="443"/>
      <c r="BF74" s="443"/>
      <c r="BG74" s="443"/>
      <c r="BH74" s="437"/>
      <c r="BI74" s="437"/>
      <c r="BJ74" s="437"/>
      <c r="BK74" s="437"/>
      <c r="BL74" s="235"/>
      <c r="BM74" s="235"/>
      <c r="BN74" s="238"/>
      <c r="BO74" s="238"/>
      <c r="BP74" s="235"/>
      <c r="BQ74" s="235"/>
      <c r="BR74" s="429"/>
      <c r="BS74" s="429"/>
      <c r="BT74" s="433"/>
      <c r="BU74" s="431"/>
      <c r="BV74" s="433"/>
    </row>
    <row r="75" spans="1:74">
      <c r="A75" s="627">
        <v>18</v>
      </c>
      <c r="B75" s="438"/>
      <c r="C75" s="440"/>
      <c r="D75" s="438"/>
      <c r="E75" s="264"/>
      <c r="F75" s="266"/>
      <c r="G75" s="248"/>
      <c r="H75" s="438"/>
      <c r="I75" s="438"/>
      <c r="J75" s="438"/>
      <c r="K75" s="438"/>
      <c r="L75" s="438"/>
      <c r="M75" s="438"/>
      <c r="N75" s="438"/>
      <c r="O75" s="438"/>
      <c r="P75" s="438"/>
      <c r="Q75" s="438"/>
      <c r="R75" s="438"/>
      <c r="S75" s="438"/>
      <c r="T75" s="438"/>
      <c r="U75" s="438"/>
      <c r="V75" s="438"/>
      <c r="W75" s="438"/>
      <c r="X75" s="438"/>
      <c r="Y75" s="438"/>
      <c r="Z75" s="438"/>
      <c r="AA75" s="440">
        <f>COUNTIF(H75:Z75, "SI")</f>
        <v>0</v>
      </c>
      <c r="AB75" s="476"/>
      <c r="AC75" s="473" t="e">
        <f>+VLOOKUP(AB75,Listados!$K$8:$L$12,2,0)</f>
        <v>#N/A</v>
      </c>
      <c r="AD75" s="473" t="str">
        <f>++IF(OR(AA75=0),"",IF(OR(AA75=1,AA75&lt;=5),"Moderado",IF(OR(AA75=6,AA75&lt;=11),"Mayor",IF(OR(AA75&gt;=12),"Catastrófico",""))))</f>
        <v/>
      </c>
      <c r="AE75" s="473" t="e">
        <f>+VLOOKUP(AD75,Listados!$K$13:$L$17,2,0)</f>
        <v>#N/A</v>
      </c>
      <c r="AF75" s="473" t="str">
        <f>IF(AND(AB75&lt;&gt;"",AD75&lt;&gt;""),VLOOKUP(AB75&amp;AD75,[3]Listados!$M$3:$N$27,2,FALSE),"")</f>
        <v/>
      </c>
      <c r="AG75" s="265"/>
      <c r="AH75" s="267"/>
      <c r="AI75" s="248"/>
      <c r="AJ75" s="248"/>
      <c r="AK75" s="233" t="str">
        <f>+IF(AJ75="si",15,"0")</f>
        <v>0</v>
      </c>
      <c r="AL75" s="248"/>
      <c r="AM75" s="233" t="str">
        <f>+IF(AL75="si",15,"0")</f>
        <v>0</v>
      </c>
      <c r="AN75" s="57"/>
      <c r="AO75" s="233" t="str">
        <f>+IF(AN75="si",15,"0")</f>
        <v>0</v>
      </c>
      <c r="AP75" s="248"/>
      <c r="AQ75" s="233" t="str">
        <f>+IF(AP75="Preventivo",15,IF(AP75="Detectivo",10,"0"))</f>
        <v>0</v>
      </c>
      <c r="AR75" s="248"/>
      <c r="AS75" s="233" t="str">
        <f>+IF(AR75="si",15,"0")</f>
        <v>0</v>
      </c>
      <c r="AT75" s="248"/>
      <c r="AU75" s="233" t="str">
        <f>+IF(AT75="si",15,"0")</f>
        <v>0</v>
      </c>
      <c r="AV75" s="57"/>
      <c r="AW75" s="233" t="str">
        <f>+IF(AV75="Completa",10,IF(AV75="Incompleta",5,"0"))</f>
        <v>0</v>
      </c>
      <c r="AX75" s="92" t="str">
        <f t="shared" si="25"/>
        <v/>
      </c>
      <c r="AY75" s="92" t="str">
        <f t="shared" si="26"/>
        <v/>
      </c>
      <c r="AZ75" s="93"/>
      <c r="BA75" s="92" t="str">
        <f t="shared" si="23"/>
        <v/>
      </c>
      <c r="BB75" s="92" t="str">
        <f>IFERROR(VLOOKUP((CONCATENATE(AY75,BA75)),Listados!$U$3:$V$11,2,FALSE),"")</f>
        <v/>
      </c>
      <c r="BC75" s="92" t="str">
        <f t="shared" si="24"/>
        <v/>
      </c>
      <c r="BD75" s="422" t="e">
        <f>AVERAGE(BC75:BC78)</f>
        <v>#DIV/0!</v>
      </c>
      <c r="BE75" s="422" t="e">
        <f>IF(BD75&lt;=50,"Débil",IF(BD75&lt;=99,"Moderado",IF(BD75=100,"fuerte","")))</f>
        <v>#DIV/0!</v>
      </c>
      <c r="BF75" s="422" t="e">
        <f>+IF(AND(AI75="Preventivo",BE75="Fuerte"),2,IF(AND(AI75="Preventivo",BE75="Moderado"),1,0))</f>
        <v>#DIV/0!</v>
      </c>
      <c r="BG75" s="422" t="e">
        <f>+AC75-BF75</f>
        <v>#N/A</v>
      </c>
      <c r="BH75" s="440" t="e">
        <f>+VLOOKUP(MIN(BG75),Listados!$J$18:$K$24,2,TRUE)</f>
        <v>#N/A</v>
      </c>
      <c r="BI75" s="440" t="str">
        <f>AD75</f>
        <v/>
      </c>
      <c r="BJ75" s="440" t="e">
        <f>IF(AND(BH75&lt;&gt;"",BI75&lt;&gt;""),VLOOKUP(BH75&amp;BI75,Listados!$M$3:$N$27,2,FALSE),"")</f>
        <v>#N/A</v>
      </c>
      <c r="BK75" s="440" t="e">
        <f>+VLOOKUP(BJ75,Listados!$P$3:$Q$6,2,FALSE)</f>
        <v>#N/A</v>
      </c>
      <c r="BL75" s="235"/>
      <c r="BM75" s="235"/>
      <c r="BN75" s="238"/>
      <c r="BO75" s="262"/>
      <c r="BP75" s="235"/>
      <c r="BQ75" s="235"/>
      <c r="BR75" s="572"/>
      <c r="BS75" s="572"/>
      <c r="BT75" s="573"/>
      <c r="BU75" s="574"/>
      <c r="BV75" s="573"/>
    </row>
    <row r="76" spans="1:74">
      <c r="A76" s="628"/>
      <c r="B76" s="439"/>
      <c r="C76" s="441"/>
      <c r="D76" s="439"/>
      <c r="E76" s="264"/>
      <c r="F76" s="266"/>
      <c r="G76" s="248"/>
      <c r="H76" s="439"/>
      <c r="I76" s="439"/>
      <c r="J76" s="439"/>
      <c r="K76" s="439"/>
      <c r="L76" s="439"/>
      <c r="M76" s="439"/>
      <c r="N76" s="439"/>
      <c r="O76" s="439"/>
      <c r="P76" s="439"/>
      <c r="Q76" s="439"/>
      <c r="R76" s="439"/>
      <c r="S76" s="439"/>
      <c r="T76" s="439"/>
      <c r="U76" s="439"/>
      <c r="V76" s="439"/>
      <c r="W76" s="439"/>
      <c r="X76" s="439"/>
      <c r="Y76" s="439"/>
      <c r="Z76" s="439"/>
      <c r="AA76" s="441"/>
      <c r="AB76" s="476"/>
      <c r="AC76" s="473"/>
      <c r="AD76" s="473"/>
      <c r="AE76" s="473"/>
      <c r="AF76" s="473"/>
      <c r="AG76" s="265"/>
      <c r="AH76" s="267"/>
      <c r="AI76" s="248"/>
      <c r="AJ76" s="248"/>
      <c r="AK76" s="233" t="str">
        <f t="shared" ref="AK76:AK78" si="34">+IF(AJ76="si",15,"0")</f>
        <v>0</v>
      </c>
      <c r="AL76" s="248"/>
      <c r="AM76" s="233" t="str">
        <f t="shared" ref="AM76:AM78" si="35">+IF(AL76="si",15,"0")</f>
        <v>0</v>
      </c>
      <c r="AN76" s="57"/>
      <c r="AO76" s="233" t="str">
        <f t="shared" ref="AO76:AO78" si="36">+IF(AN76="si",15,"0")</f>
        <v>0</v>
      </c>
      <c r="AP76" s="248"/>
      <c r="AQ76" s="233" t="str">
        <f t="shared" ref="AQ76:AQ78" si="37">+IF(AP76="Preventivo",15,IF(AP76="Detectivo",10,"0"))</f>
        <v>0</v>
      </c>
      <c r="AR76" s="248"/>
      <c r="AS76" s="233" t="str">
        <f t="shared" ref="AS76:AS78" si="38">+IF(AR76="si",15,"0")</f>
        <v>0</v>
      </c>
      <c r="AT76" s="248"/>
      <c r="AU76" s="233" t="str">
        <f t="shared" ref="AU76:AU78" si="39">+IF(AT76="si",15,"0")</f>
        <v>0</v>
      </c>
      <c r="AV76" s="57"/>
      <c r="AW76" s="233" t="str">
        <f t="shared" ref="AW76:AW78" si="40">+IF(AV76="Completa",10,IF(AV76="Incompleta",5,"0"))</f>
        <v>0</v>
      </c>
      <c r="AX76" s="92" t="str">
        <f t="shared" si="25"/>
        <v/>
      </c>
      <c r="AY76" s="92" t="str">
        <f t="shared" si="26"/>
        <v/>
      </c>
      <c r="AZ76" s="93"/>
      <c r="BA76" s="92" t="str">
        <f t="shared" si="23"/>
        <v/>
      </c>
      <c r="BB76" s="92" t="str">
        <f>IFERROR(VLOOKUP((CONCATENATE(AY76,BA76)),Listados!$U$3:$V$11,2,FALSE),"")</f>
        <v/>
      </c>
      <c r="BC76" s="92" t="str">
        <f t="shared" si="24"/>
        <v/>
      </c>
      <c r="BD76" s="423"/>
      <c r="BE76" s="423"/>
      <c r="BF76" s="423"/>
      <c r="BG76" s="423"/>
      <c r="BH76" s="441"/>
      <c r="BI76" s="441"/>
      <c r="BJ76" s="441"/>
      <c r="BK76" s="441"/>
      <c r="BL76" s="235"/>
      <c r="BM76" s="235"/>
      <c r="BN76" s="235"/>
      <c r="BO76" s="235"/>
      <c r="BP76" s="235"/>
      <c r="BQ76" s="235"/>
      <c r="BR76" s="428"/>
      <c r="BS76" s="428"/>
      <c r="BT76" s="432"/>
      <c r="BU76" s="430"/>
      <c r="BV76" s="432"/>
    </row>
    <row r="77" spans="1:74">
      <c r="A77" s="628"/>
      <c r="B77" s="439"/>
      <c r="C77" s="441"/>
      <c r="D77" s="439"/>
      <c r="E77" s="264"/>
      <c r="F77" s="266"/>
      <c r="G77" s="248"/>
      <c r="H77" s="439"/>
      <c r="I77" s="439"/>
      <c r="J77" s="439"/>
      <c r="K77" s="439"/>
      <c r="L77" s="439"/>
      <c r="M77" s="439"/>
      <c r="N77" s="439"/>
      <c r="O77" s="439"/>
      <c r="P77" s="439"/>
      <c r="Q77" s="439"/>
      <c r="R77" s="439"/>
      <c r="S77" s="439"/>
      <c r="T77" s="439"/>
      <c r="U77" s="439"/>
      <c r="V77" s="439"/>
      <c r="W77" s="439"/>
      <c r="X77" s="439"/>
      <c r="Y77" s="439"/>
      <c r="Z77" s="439"/>
      <c r="AA77" s="441"/>
      <c r="AB77" s="476"/>
      <c r="AC77" s="473"/>
      <c r="AD77" s="473"/>
      <c r="AE77" s="473"/>
      <c r="AF77" s="473"/>
      <c r="AG77" s="265"/>
      <c r="AH77" s="247"/>
      <c r="AI77" s="248"/>
      <c r="AJ77" s="248"/>
      <c r="AK77" s="233" t="str">
        <f t="shared" si="34"/>
        <v>0</v>
      </c>
      <c r="AL77" s="248"/>
      <c r="AM77" s="233" t="str">
        <f t="shared" si="35"/>
        <v>0</v>
      </c>
      <c r="AN77" s="57"/>
      <c r="AO77" s="233" t="str">
        <f t="shared" si="36"/>
        <v>0</v>
      </c>
      <c r="AP77" s="248"/>
      <c r="AQ77" s="233" t="str">
        <f t="shared" si="37"/>
        <v>0</v>
      </c>
      <c r="AR77" s="248"/>
      <c r="AS77" s="233" t="str">
        <f t="shared" si="38"/>
        <v>0</v>
      </c>
      <c r="AT77" s="248"/>
      <c r="AU77" s="233" t="str">
        <f t="shared" si="39"/>
        <v>0</v>
      </c>
      <c r="AV77" s="57"/>
      <c r="AW77" s="233" t="str">
        <f t="shared" si="40"/>
        <v>0</v>
      </c>
      <c r="AX77" s="92" t="str">
        <f t="shared" si="25"/>
        <v/>
      </c>
      <c r="AY77" s="92" t="str">
        <f t="shared" si="26"/>
        <v/>
      </c>
      <c r="AZ77" s="93"/>
      <c r="BA77" s="92" t="str">
        <f t="shared" si="23"/>
        <v/>
      </c>
      <c r="BB77" s="92" t="str">
        <f>IFERROR(VLOOKUP((CONCATENATE(AY77,BA77)),Listados!$U$3:$V$11,2,FALSE),"")</f>
        <v/>
      </c>
      <c r="BC77" s="92" t="str">
        <f t="shared" si="24"/>
        <v/>
      </c>
      <c r="BD77" s="423"/>
      <c r="BE77" s="423"/>
      <c r="BF77" s="423"/>
      <c r="BG77" s="423"/>
      <c r="BH77" s="441"/>
      <c r="BI77" s="441"/>
      <c r="BJ77" s="441"/>
      <c r="BK77" s="441"/>
      <c r="BL77" s="235"/>
      <c r="BM77" s="235"/>
      <c r="BN77" s="238"/>
      <c r="BO77" s="238"/>
      <c r="BP77" s="235"/>
      <c r="BQ77" s="235"/>
      <c r="BR77" s="428"/>
      <c r="BS77" s="428"/>
      <c r="BT77" s="432"/>
      <c r="BU77" s="430"/>
      <c r="BV77" s="432"/>
    </row>
    <row r="78" spans="1:74">
      <c r="A78" s="629"/>
      <c r="B78" s="435"/>
      <c r="C78" s="437"/>
      <c r="D78" s="435"/>
      <c r="E78" s="264"/>
      <c r="F78" s="266"/>
      <c r="G78" s="248"/>
      <c r="H78" s="435"/>
      <c r="I78" s="435"/>
      <c r="J78" s="435"/>
      <c r="K78" s="435"/>
      <c r="L78" s="435"/>
      <c r="M78" s="435"/>
      <c r="N78" s="435"/>
      <c r="O78" s="435"/>
      <c r="P78" s="435"/>
      <c r="Q78" s="435"/>
      <c r="R78" s="435"/>
      <c r="S78" s="435"/>
      <c r="T78" s="435"/>
      <c r="U78" s="435"/>
      <c r="V78" s="435"/>
      <c r="W78" s="435"/>
      <c r="X78" s="435"/>
      <c r="Y78" s="435"/>
      <c r="Z78" s="435"/>
      <c r="AA78" s="437"/>
      <c r="AB78" s="476"/>
      <c r="AC78" s="473"/>
      <c r="AD78" s="473"/>
      <c r="AE78" s="473"/>
      <c r="AF78" s="473"/>
      <c r="AG78" s="265"/>
      <c r="AH78" s="247"/>
      <c r="AI78" s="248"/>
      <c r="AJ78" s="248"/>
      <c r="AK78" s="233" t="str">
        <f t="shared" si="34"/>
        <v>0</v>
      </c>
      <c r="AL78" s="248"/>
      <c r="AM78" s="233" t="str">
        <f t="shared" si="35"/>
        <v>0</v>
      </c>
      <c r="AN78" s="57"/>
      <c r="AO78" s="233" t="str">
        <f t="shared" si="36"/>
        <v>0</v>
      </c>
      <c r="AP78" s="248"/>
      <c r="AQ78" s="233" t="str">
        <f t="shared" si="37"/>
        <v>0</v>
      </c>
      <c r="AR78" s="248"/>
      <c r="AS78" s="233" t="str">
        <f t="shared" si="38"/>
        <v>0</v>
      </c>
      <c r="AT78" s="248"/>
      <c r="AU78" s="233" t="str">
        <f t="shared" si="39"/>
        <v>0</v>
      </c>
      <c r="AV78" s="57"/>
      <c r="AW78" s="233" t="str">
        <f t="shared" si="40"/>
        <v>0</v>
      </c>
      <c r="AX78" s="92" t="str">
        <f t="shared" si="25"/>
        <v/>
      </c>
      <c r="AY78" s="92" t="str">
        <f t="shared" si="26"/>
        <v/>
      </c>
      <c r="AZ78" s="93"/>
      <c r="BA78" s="92" t="str">
        <f t="shared" si="23"/>
        <v/>
      </c>
      <c r="BB78" s="92" t="str">
        <f>IFERROR(VLOOKUP((CONCATENATE(AY78,BA78)),Listados!$U$3:$V$11,2,FALSE),"")</f>
        <v/>
      </c>
      <c r="BC78" s="92" t="str">
        <f t="shared" si="24"/>
        <v/>
      </c>
      <c r="BD78" s="443"/>
      <c r="BE78" s="443"/>
      <c r="BF78" s="443"/>
      <c r="BG78" s="443"/>
      <c r="BH78" s="437"/>
      <c r="BI78" s="437"/>
      <c r="BJ78" s="437"/>
      <c r="BK78" s="437"/>
      <c r="BL78" s="235"/>
      <c r="BM78" s="235"/>
      <c r="BN78" s="238"/>
      <c r="BO78" s="238"/>
      <c r="BP78" s="235"/>
      <c r="BQ78" s="235"/>
      <c r="BR78" s="429"/>
      <c r="BS78" s="429"/>
      <c r="BT78" s="433"/>
      <c r="BU78" s="431"/>
      <c r="BV78" s="433"/>
    </row>
    <row r="79" spans="1:74">
      <c r="A79" s="627">
        <v>19</v>
      </c>
      <c r="B79" s="438"/>
      <c r="C79" s="440"/>
      <c r="D79" s="438"/>
      <c r="E79" s="264"/>
      <c r="F79" s="266"/>
      <c r="G79" s="248"/>
      <c r="H79" s="438"/>
      <c r="I79" s="438"/>
      <c r="J79" s="438"/>
      <c r="K79" s="438"/>
      <c r="L79" s="438"/>
      <c r="M79" s="438"/>
      <c r="N79" s="438"/>
      <c r="O79" s="438"/>
      <c r="P79" s="438"/>
      <c r="Q79" s="438"/>
      <c r="R79" s="438"/>
      <c r="S79" s="438"/>
      <c r="T79" s="438"/>
      <c r="U79" s="438"/>
      <c r="V79" s="438"/>
      <c r="W79" s="438"/>
      <c r="X79" s="438"/>
      <c r="Y79" s="438"/>
      <c r="Z79" s="438"/>
      <c r="AA79" s="440">
        <f>COUNTIF(H79:Z79, "SI")</f>
        <v>0</v>
      </c>
      <c r="AB79" s="476"/>
      <c r="AC79" s="473" t="e">
        <f>+VLOOKUP(AB79,Listados!$K$8:$L$12,2,0)</f>
        <v>#N/A</v>
      </c>
      <c r="AD79" s="473" t="str">
        <f>++IF(OR(AA79=0),"",IF(OR(AA79=1,AA79&lt;=5),"Moderado",IF(OR(AA79=6,AA79&lt;=11),"Mayor",IF(OR(AA79&gt;=12),"Catastrófico",""))))</f>
        <v/>
      </c>
      <c r="AE79" s="473" t="e">
        <f>+VLOOKUP(AD79,Listados!$K$13:$L$17,2,0)</f>
        <v>#N/A</v>
      </c>
      <c r="AF79" s="473" t="str">
        <f>IF(AND(AB79&lt;&gt;"",AD79&lt;&gt;""),VLOOKUP(AB79&amp;AD79,[3]Listados!$M$3:$N$27,2,FALSE),"")</f>
        <v/>
      </c>
      <c r="AG79" s="265"/>
      <c r="AH79" s="267"/>
      <c r="AI79" s="248"/>
      <c r="AJ79" s="248"/>
      <c r="AK79" s="233" t="str">
        <f>+IF(AJ79="si",15,"0")</f>
        <v>0</v>
      </c>
      <c r="AL79" s="248"/>
      <c r="AM79" s="233" t="str">
        <f>+IF(AL79="si",15,"0")</f>
        <v>0</v>
      </c>
      <c r="AN79" s="57"/>
      <c r="AO79" s="233" t="str">
        <f>+IF(AN79="si",15,"0")</f>
        <v>0</v>
      </c>
      <c r="AP79" s="248"/>
      <c r="AQ79" s="233" t="str">
        <f>+IF(AP79="Preventivo",15,IF(AP79="Detectivo",10,"0"))</f>
        <v>0</v>
      </c>
      <c r="AR79" s="248"/>
      <c r="AS79" s="233" t="str">
        <f>+IF(AR79="si",15,"0")</f>
        <v>0</v>
      </c>
      <c r="AT79" s="248"/>
      <c r="AU79" s="233" t="str">
        <f>+IF(AT79="si",15,"0")</f>
        <v>0</v>
      </c>
      <c r="AV79" s="57"/>
      <c r="AW79" s="233" t="str">
        <f>+IF(AV79="Completa",10,IF(AV79="Incompleta",5,"0"))</f>
        <v>0</v>
      </c>
      <c r="AX79" s="92" t="str">
        <f t="shared" si="25"/>
        <v/>
      </c>
      <c r="AY79" s="92" t="str">
        <f t="shared" si="26"/>
        <v/>
      </c>
      <c r="AZ79" s="93"/>
      <c r="BA79" s="92" t="str">
        <f t="shared" si="23"/>
        <v/>
      </c>
      <c r="BB79" s="92" t="str">
        <f>IFERROR(VLOOKUP((CONCATENATE(AY79,BA79)),Listados!$U$3:$V$11,2,FALSE),"")</f>
        <v/>
      </c>
      <c r="BC79" s="92" t="str">
        <f t="shared" si="24"/>
        <v/>
      </c>
      <c r="BD79" s="422" t="e">
        <f>AVERAGE(BC79:BC82)</f>
        <v>#DIV/0!</v>
      </c>
      <c r="BE79" s="422" t="e">
        <f>IF(BD79&lt;=50,"Débil",IF(BD79&lt;=99,"Moderado",IF(BD79=100,"fuerte","")))</f>
        <v>#DIV/0!</v>
      </c>
      <c r="BF79" s="422" t="e">
        <f>+IF(AND(AI79="Preventivo",BE79="Fuerte"),2,IF(AND(AI79="Preventivo",BE79="Moderado"),1,0))</f>
        <v>#DIV/0!</v>
      </c>
      <c r="BG79" s="422" t="e">
        <f>+AC79-BF79</f>
        <v>#N/A</v>
      </c>
      <c r="BH79" s="440" t="e">
        <f>+VLOOKUP(MIN(BG79),Listados!$J$18:$K$24,2,TRUE)</f>
        <v>#N/A</v>
      </c>
      <c r="BI79" s="440" t="str">
        <f>AD79</f>
        <v/>
      </c>
      <c r="BJ79" s="440" t="e">
        <f>IF(AND(BH79&lt;&gt;"",BI79&lt;&gt;""),VLOOKUP(BH79&amp;BI79,Listados!$M$3:$N$27,2,FALSE),"")</f>
        <v>#N/A</v>
      </c>
      <c r="BK79" s="440" t="e">
        <f>+VLOOKUP(BJ79,Listados!$P$3:$Q$6,2,FALSE)</f>
        <v>#N/A</v>
      </c>
      <c r="BL79" s="235"/>
      <c r="BM79" s="235"/>
      <c r="BN79" s="238"/>
      <c r="BO79" s="262"/>
      <c r="BP79" s="235"/>
      <c r="BQ79" s="235"/>
      <c r="BR79" s="572"/>
      <c r="BS79" s="572"/>
      <c r="BT79" s="573"/>
      <c r="BU79" s="574"/>
      <c r="BV79" s="573"/>
    </row>
    <row r="80" spans="1:74">
      <c r="A80" s="628"/>
      <c r="B80" s="439"/>
      <c r="C80" s="441"/>
      <c r="D80" s="439"/>
      <c r="E80" s="264"/>
      <c r="F80" s="266"/>
      <c r="G80" s="248"/>
      <c r="H80" s="439"/>
      <c r="I80" s="439"/>
      <c r="J80" s="439"/>
      <c r="K80" s="439"/>
      <c r="L80" s="439"/>
      <c r="M80" s="439"/>
      <c r="N80" s="439"/>
      <c r="O80" s="439"/>
      <c r="P80" s="439"/>
      <c r="Q80" s="439"/>
      <c r="R80" s="439"/>
      <c r="S80" s="439"/>
      <c r="T80" s="439"/>
      <c r="U80" s="439"/>
      <c r="V80" s="439"/>
      <c r="W80" s="439"/>
      <c r="X80" s="439"/>
      <c r="Y80" s="439"/>
      <c r="Z80" s="439"/>
      <c r="AA80" s="441"/>
      <c r="AB80" s="476"/>
      <c r="AC80" s="473"/>
      <c r="AD80" s="473"/>
      <c r="AE80" s="473"/>
      <c r="AF80" s="473"/>
      <c r="AG80" s="265"/>
      <c r="AH80" s="267"/>
      <c r="AI80" s="248"/>
      <c r="AJ80" s="248"/>
      <c r="AK80" s="233" t="str">
        <f t="shared" ref="AK80:AK126" si="41">+IF(AJ80="si",15,"0")</f>
        <v>0</v>
      </c>
      <c r="AL80" s="248"/>
      <c r="AM80" s="233" t="str">
        <f t="shared" ref="AM80:AM126" si="42">+IF(AL80="si",15,"0")</f>
        <v>0</v>
      </c>
      <c r="AN80" s="57"/>
      <c r="AO80" s="233" t="str">
        <f t="shared" ref="AO80:AO126" si="43">+IF(AN80="si",15,"0")</f>
        <v>0</v>
      </c>
      <c r="AP80" s="248"/>
      <c r="AQ80" s="233" t="str">
        <f t="shared" ref="AQ80:AQ126" si="44">+IF(AP80="Preventivo",15,IF(AP80="Detectivo",10,"0"))</f>
        <v>0</v>
      </c>
      <c r="AR80" s="248"/>
      <c r="AS80" s="233" t="str">
        <f t="shared" ref="AS80:AS126" si="45">+IF(AR80="si",15,"0")</f>
        <v>0</v>
      </c>
      <c r="AT80" s="248"/>
      <c r="AU80" s="233" t="str">
        <f t="shared" ref="AU80:AU126" si="46">+IF(AT80="si",15,"0")</f>
        <v>0</v>
      </c>
      <c r="AV80" s="57"/>
      <c r="AW80" s="233" t="str">
        <f t="shared" ref="AW80:AW126" si="47">+IF(AV80="Completa",10,IF(AV80="Incompleta",5,"0"))</f>
        <v>0</v>
      </c>
      <c r="AX80" s="92" t="str">
        <f t="shared" si="25"/>
        <v/>
      </c>
      <c r="AY80" s="92" t="str">
        <f t="shared" si="26"/>
        <v/>
      </c>
      <c r="AZ80" s="93"/>
      <c r="BA80" s="92" t="str">
        <f t="shared" si="23"/>
        <v/>
      </c>
      <c r="BB80" s="92" t="str">
        <f>IFERROR(VLOOKUP((CONCATENATE(AY80,BA80)),Listados!$U$3:$V$11,2,FALSE),"")</f>
        <v/>
      </c>
      <c r="BC80" s="92" t="str">
        <f t="shared" si="24"/>
        <v/>
      </c>
      <c r="BD80" s="423"/>
      <c r="BE80" s="423"/>
      <c r="BF80" s="423"/>
      <c r="BG80" s="423"/>
      <c r="BH80" s="441"/>
      <c r="BI80" s="441"/>
      <c r="BJ80" s="441"/>
      <c r="BK80" s="441"/>
      <c r="BL80" s="235"/>
      <c r="BM80" s="235"/>
      <c r="BN80" s="235"/>
      <c r="BO80" s="235"/>
      <c r="BP80" s="235"/>
      <c r="BQ80" s="235"/>
      <c r="BR80" s="428"/>
      <c r="BS80" s="428"/>
      <c r="BT80" s="432"/>
      <c r="BU80" s="430"/>
      <c r="BV80" s="432"/>
    </row>
    <row r="81" spans="1:74">
      <c r="A81" s="628"/>
      <c r="B81" s="439"/>
      <c r="C81" s="441"/>
      <c r="D81" s="439"/>
      <c r="E81" s="264"/>
      <c r="F81" s="266"/>
      <c r="G81" s="248"/>
      <c r="H81" s="439"/>
      <c r="I81" s="439"/>
      <c r="J81" s="439"/>
      <c r="K81" s="439"/>
      <c r="L81" s="439"/>
      <c r="M81" s="439"/>
      <c r="N81" s="439"/>
      <c r="O81" s="439"/>
      <c r="P81" s="439"/>
      <c r="Q81" s="439"/>
      <c r="R81" s="439"/>
      <c r="S81" s="439"/>
      <c r="T81" s="439"/>
      <c r="U81" s="439"/>
      <c r="V81" s="439"/>
      <c r="W81" s="439"/>
      <c r="X81" s="439"/>
      <c r="Y81" s="439"/>
      <c r="Z81" s="439"/>
      <c r="AA81" s="441"/>
      <c r="AB81" s="476"/>
      <c r="AC81" s="473"/>
      <c r="AD81" s="473"/>
      <c r="AE81" s="473"/>
      <c r="AF81" s="473"/>
      <c r="AG81" s="265"/>
      <c r="AH81" s="247"/>
      <c r="AI81" s="248"/>
      <c r="AJ81" s="248"/>
      <c r="AK81" s="233" t="str">
        <f t="shared" si="41"/>
        <v>0</v>
      </c>
      <c r="AL81" s="248"/>
      <c r="AM81" s="233" t="str">
        <f t="shared" si="42"/>
        <v>0</v>
      </c>
      <c r="AN81" s="57"/>
      <c r="AO81" s="233" t="str">
        <f t="shared" si="43"/>
        <v>0</v>
      </c>
      <c r="AP81" s="248"/>
      <c r="AQ81" s="233" t="str">
        <f t="shared" si="44"/>
        <v>0</v>
      </c>
      <c r="AR81" s="248"/>
      <c r="AS81" s="233" t="str">
        <f t="shared" si="45"/>
        <v>0</v>
      </c>
      <c r="AT81" s="248"/>
      <c r="AU81" s="233" t="str">
        <f t="shared" si="46"/>
        <v>0</v>
      </c>
      <c r="AV81" s="57"/>
      <c r="AW81" s="233" t="str">
        <f t="shared" si="47"/>
        <v>0</v>
      </c>
      <c r="AX81" s="92" t="str">
        <f t="shared" si="25"/>
        <v/>
      </c>
      <c r="AY81" s="92" t="str">
        <f t="shared" si="26"/>
        <v/>
      </c>
      <c r="AZ81" s="93"/>
      <c r="BA81" s="92" t="str">
        <f t="shared" si="23"/>
        <v/>
      </c>
      <c r="BB81" s="92" t="str">
        <f>IFERROR(VLOOKUP((CONCATENATE(AY81,BA81)),Listados!$U$3:$V$11,2,FALSE),"")</f>
        <v/>
      </c>
      <c r="BC81" s="92" t="str">
        <f t="shared" si="24"/>
        <v/>
      </c>
      <c r="BD81" s="423"/>
      <c r="BE81" s="423"/>
      <c r="BF81" s="423"/>
      <c r="BG81" s="423"/>
      <c r="BH81" s="441"/>
      <c r="BI81" s="441"/>
      <c r="BJ81" s="441"/>
      <c r="BK81" s="441"/>
      <c r="BL81" s="235"/>
      <c r="BM81" s="235"/>
      <c r="BN81" s="238"/>
      <c r="BO81" s="238"/>
      <c r="BP81" s="235"/>
      <c r="BQ81" s="235"/>
      <c r="BR81" s="428"/>
      <c r="BS81" s="428"/>
      <c r="BT81" s="432"/>
      <c r="BU81" s="430"/>
      <c r="BV81" s="432"/>
    </row>
    <row r="82" spans="1:74">
      <c r="A82" s="629"/>
      <c r="B82" s="435"/>
      <c r="C82" s="437"/>
      <c r="D82" s="435"/>
      <c r="E82" s="264"/>
      <c r="F82" s="266"/>
      <c r="G82" s="248"/>
      <c r="H82" s="435"/>
      <c r="I82" s="435"/>
      <c r="J82" s="435"/>
      <c r="K82" s="435"/>
      <c r="L82" s="435"/>
      <c r="M82" s="435"/>
      <c r="N82" s="435"/>
      <c r="O82" s="435"/>
      <c r="P82" s="435"/>
      <c r="Q82" s="435"/>
      <c r="R82" s="435"/>
      <c r="S82" s="435"/>
      <c r="T82" s="435"/>
      <c r="U82" s="435"/>
      <c r="V82" s="435"/>
      <c r="W82" s="435"/>
      <c r="X82" s="435"/>
      <c r="Y82" s="435"/>
      <c r="Z82" s="435"/>
      <c r="AA82" s="437"/>
      <c r="AB82" s="476"/>
      <c r="AC82" s="473"/>
      <c r="AD82" s="473"/>
      <c r="AE82" s="473"/>
      <c r="AF82" s="473"/>
      <c r="AG82" s="265"/>
      <c r="AH82" s="247"/>
      <c r="AI82" s="248"/>
      <c r="AJ82" s="248"/>
      <c r="AK82" s="233" t="str">
        <f t="shared" si="41"/>
        <v>0</v>
      </c>
      <c r="AL82" s="248"/>
      <c r="AM82" s="233" t="str">
        <f t="shared" si="42"/>
        <v>0</v>
      </c>
      <c r="AN82" s="57"/>
      <c r="AO82" s="233" t="str">
        <f t="shared" si="43"/>
        <v>0</v>
      </c>
      <c r="AP82" s="248"/>
      <c r="AQ82" s="233" t="str">
        <f t="shared" si="44"/>
        <v>0</v>
      </c>
      <c r="AR82" s="248"/>
      <c r="AS82" s="233" t="str">
        <f t="shared" si="45"/>
        <v>0</v>
      </c>
      <c r="AT82" s="248"/>
      <c r="AU82" s="233" t="str">
        <f t="shared" si="46"/>
        <v>0</v>
      </c>
      <c r="AV82" s="57"/>
      <c r="AW82" s="233" t="str">
        <f t="shared" si="47"/>
        <v>0</v>
      </c>
      <c r="AX82" s="92" t="str">
        <f t="shared" si="25"/>
        <v/>
      </c>
      <c r="AY82" s="92" t="str">
        <f t="shared" si="26"/>
        <v/>
      </c>
      <c r="AZ82" s="93"/>
      <c r="BA82" s="92" t="str">
        <f t="shared" si="23"/>
        <v/>
      </c>
      <c r="BB82" s="92" t="str">
        <f>IFERROR(VLOOKUP((CONCATENATE(AY82,BA82)),Listados!$U$3:$V$11,2,FALSE),"")</f>
        <v/>
      </c>
      <c r="BC82" s="92" t="str">
        <f t="shared" si="24"/>
        <v/>
      </c>
      <c r="BD82" s="443"/>
      <c r="BE82" s="443"/>
      <c r="BF82" s="443"/>
      <c r="BG82" s="443"/>
      <c r="BH82" s="437"/>
      <c r="BI82" s="437"/>
      <c r="BJ82" s="437"/>
      <c r="BK82" s="437"/>
      <c r="BL82" s="235"/>
      <c r="BM82" s="235"/>
      <c r="BN82" s="238"/>
      <c r="BO82" s="238"/>
      <c r="BP82" s="235"/>
      <c r="BQ82" s="235"/>
      <c r="BR82" s="429"/>
      <c r="BS82" s="429"/>
      <c r="BT82" s="433"/>
      <c r="BU82" s="431"/>
      <c r="BV82" s="433"/>
    </row>
    <row r="83" spans="1:74">
      <c r="A83" s="627">
        <v>20</v>
      </c>
      <c r="B83" s="438"/>
      <c r="C83" s="440"/>
      <c r="D83" s="438"/>
      <c r="E83" s="264"/>
      <c r="F83" s="266"/>
      <c r="G83" s="248"/>
      <c r="H83" s="438"/>
      <c r="I83" s="438"/>
      <c r="J83" s="438"/>
      <c r="K83" s="438"/>
      <c r="L83" s="438"/>
      <c r="M83" s="438"/>
      <c r="N83" s="438"/>
      <c r="O83" s="438"/>
      <c r="P83" s="438"/>
      <c r="Q83" s="438"/>
      <c r="R83" s="438"/>
      <c r="S83" s="438"/>
      <c r="T83" s="438"/>
      <c r="U83" s="438"/>
      <c r="V83" s="438"/>
      <c r="W83" s="438"/>
      <c r="X83" s="438"/>
      <c r="Y83" s="438"/>
      <c r="Z83" s="438"/>
      <c r="AA83" s="440">
        <f>COUNTIF(H83:Z83, "SI")</f>
        <v>0</v>
      </c>
      <c r="AB83" s="476"/>
      <c r="AC83" s="473" t="e">
        <f>+VLOOKUP(AB83,Listados!$K$8:$L$12,2,0)</f>
        <v>#N/A</v>
      </c>
      <c r="AD83" s="473" t="str">
        <f>++IF(OR(AA83=0),"",IF(OR(AA83=1,AA83&lt;=5),"Moderado",IF(OR(AA83=6,AA83&lt;=11),"Mayor",IF(OR(AA83&gt;=12),"Catastrófico",""))))</f>
        <v/>
      </c>
      <c r="AE83" s="473" t="e">
        <f>+VLOOKUP(AD83,Listados!$K$13:$L$17,2,0)</f>
        <v>#N/A</v>
      </c>
      <c r="AF83" s="473" t="str">
        <f>IF(AND(AB83&lt;&gt;"",AD83&lt;&gt;""),VLOOKUP(AB83&amp;AD83,[3]Listados!$M$3:$N$27,2,FALSE),"")</f>
        <v/>
      </c>
      <c r="AG83" s="265"/>
      <c r="AH83" s="267"/>
      <c r="AI83" s="248"/>
      <c r="AJ83" s="248"/>
      <c r="AK83" s="233" t="str">
        <f>+IF(AJ83="si",15,"0")</f>
        <v>0</v>
      </c>
      <c r="AL83" s="248"/>
      <c r="AM83" s="233" t="str">
        <f>+IF(AL83="si",15,"0")</f>
        <v>0</v>
      </c>
      <c r="AN83" s="57"/>
      <c r="AO83" s="233" t="str">
        <f>+IF(AN83="si",15,"0")</f>
        <v>0</v>
      </c>
      <c r="AP83" s="248"/>
      <c r="AQ83" s="233" t="str">
        <f>+IF(AP83="Preventivo",15,IF(AP83="Detectivo",10,"0"))</f>
        <v>0</v>
      </c>
      <c r="AR83" s="248"/>
      <c r="AS83" s="233" t="str">
        <f>+IF(AR83="si",15,"0")</f>
        <v>0</v>
      </c>
      <c r="AT83" s="248"/>
      <c r="AU83" s="233" t="str">
        <f>+IF(AT83="si",15,"0")</f>
        <v>0</v>
      </c>
      <c r="AV83" s="57"/>
      <c r="AW83" s="233" t="str">
        <f>+IF(AV83="Completa",10,IF(AV83="Incompleta",5,"0"))</f>
        <v>0</v>
      </c>
      <c r="AX83" s="92" t="str">
        <f t="shared" si="25"/>
        <v/>
      </c>
      <c r="AY83" s="92" t="str">
        <f t="shared" si="26"/>
        <v/>
      </c>
      <c r="AZ83" s="93"/>
      <c r="BA83" s="92" t="str">
        <f t="shared" si="23"/>
        <v/>
      </c>
      <c r="BB83" s="92" t="str">
        <f>IFERROR(VLOOKUP((CONCATENATE(AY83,BA83)),Listados!$U$3:$V$11,2,FALSE),"")</f>
        <v/>
      </c>
      <c r="BC83" s="92" t="str">
        <f t="shared" si="24"/>
        <v/>
      </c>
      <c r="BD83" s="422" t="e">
        <f>AVERAGE(BC83:BC86)</f>
        <v>#DIV/0!</v>
      </c>
      <c r="BE83" s="422" t="e">
        <f>IF(BD83&lt;=50,"Débil",IF(BD83&lt;=99,"Moderado",IF(BD83=100,"fuerte","")))</f>
        <v>#DIV/0!</v>
      </c>
      <c r="BF83" s="422" t="e">
        <f>+IF(AND(AI83="Preventivo",BE83="Fuerte"),2,IF(AND(AI83="Preventivo",BE83="Moderado"),1,0))</f>
        <v>#DIV/0!</v>
      </c>
      <c r="BG83" s="422" t="e">
        <f>+AC83-BF83</f>
        <v>#N/A</v>
      </c>
      <c r="BH83" s="440" t="e">
        <f>+VLOOKUP(MIN(BG83),Listados!$J$18:$K$24,2,TRUE)</f>
        <v>#N/A</v>
      </c>
      <c r="BI83" s="440" t="str">
        <f>AD83</f>
        <v/>
      </c>
      <c r="BJ83" s="440" t="e">
        <f>IF(AND(BH83&lt;&gt;"",BI83&lt;&gt;""),VLOOKUP(BH83&amp;BI83,Listados!$M$3:$N$27,2,FALSE),"")</f>
        <v>#N/A</v>
      </c>
      <c r="BK83" s="440" t="e">
        <f>+VLOOKUP(BJ83,Listados!$P$3:$Q$6,2,FALSE)</f>
        <v>#N/A</v>
      </c>
      <c r="BL83" s="235"/>
      <c r="BM83" s="235"/>
      <c r="BN83" s="238"/>
      <c r="BO83" s="262"/>
      <c r="BP83" s="235"/>
      <c r="BQ83" s="235"/>
      <c r="BR83" s="572"/>
      <c r="BS83" s="572"/>
      <c r="BT83" s="573"/>
      <c r="BU83" s="574"/>
      <c r="BV83" s="573"/>
    </row>
    <row r="84" spans="1:74">
      <c r="A84" s="628"/>
      <c r="B84" s="439"/>
      <c r="C84" s="441"/>
      <c r="D84" s="439"/>
      <c r="E84" s="264"/>
      <c r="F84" s="266"/>
      <c r="G84" s="248"/>
      <c r="H84" s="439"/>
      <c r="I84" s="439"/>
      <c r="J84" s="439"/>
      <c r="K84" s="439"/>
      <c r="L84" s="439"/>
      <c r="M84" s="439"/>
      <c r="N84" s="439"/>
      <c r="O84" s="439"/>
      <c r="P84" s="439"/>
      <c r="Q84" s="439"/>
      <c r="R84" s="439"/>
      <c r="S84" s="439"/>
      <c r="T84" s="439"/>
      <c r="U84" s="439"/>
      <c r="V84" s="439"/>
      <c r="W84" s="439"/>
      <c r="X84" s="439"/>
      <c r="Y84" s="439"/>
      <c r="Z84" s="439"/>
      <c r="AA84" s="441"/>
      <c r="AB84" s="476"/>
      <c r="AC84" s="473"/>
      <c r="AD84" s="473"/>
      <c r="AE84" s="473"/>
      <c r="AF84" s="473"/>
      <c r="AG84" s="265"/>
      <c r="AH84" s="267"/>
      <c r="AI84" s="248"/>
      <c r="AJ84" s="248"/>
      <c r="AK84" s="233" t="str">
        <f t="shared" si="41"/>
        <v>0</v>
      </c>
      <c r="AL84" s="248"/>
      <c r="AM84" s="233" t="str">
        <f t="shared" si="42"/>
        <v>0</v>
      </c>
      <c r="AN84" s="57"/>
      <c r="AO84" s="233" t="str">
        <f t="shared" si="43"/>
        <v>0</v>
      </c>
      <c r="AP84" s="248"/>
      <c r="AQ84" s="233" t="str">
        <f t="shared" si="44"/>
        <v>0</v>
      </c>
      <c r="AR84" s="248"/>
      <c r="AS84" s="233" t="str">
        <f t="shared" si="45"/>
        <v>0</v>
      </c>
      <c r="AT84" s="248"/>
      <c r="AU84" s="233" t="str">
        <f t="shared" si="46"/>
        <v>0</v>
      </c>
      <c r="AV84" s="57"/>
      <c r="AW84" s="233" t="str">
        <f t="shared" si="47"/>
        <v>0</v>
      </c>
      <c r="AX84" s="92" t="str">
        <f t="shared" si="25"/>
        <v/>
      </c>
      <c r="AY84" s="92" t="str">
        <f t="shared" si="26"/>
        <v/>
      </c>
      <c r="AZ84" s="93"/>
      <c r="BA84" s="92" t="str">
        <f t="shared" si="23"/>
        <v/>
      </c>
      <c r="BB84" s="92" t="str">
        <f>IFERROR(VLOOKUP((CONCATENATE(AY84,BA84)),Listados!$U$3:$V$11,2,FALSE),"")</f>
        <v/>
      </c>
      <c r="BC84" s="92" t="str">
        <f t="shared" si="24"/>
        <v/>
      </c>
      <c r="BD84" s="423"/>
      <c r="BE84" s="423"/>
      <c r="BF84" s="423"/>
      <c r="BG84" s="423"/>
      <c r="BH84" s="441"/>
      <c r="BI84" s="441"/>
      <c r="BJ84" s="441"/>
      <c r="BK84" s="441"/>
      <c r="BL84" s="235"/>
      <c r="BM84" s="235"/>
      <c r="BN84" s="235"/>
      <c r="BO84" s="235"/>
      <c r="BP84" s="235"/>
      <c r="BQ84" s="235"/>
      <c r="BR84" s="428"/>
      <c r="BS84" s="428"/>
      <c r="BT84" s="432"/>
      <c r="BU84" s="430"/>
      <c r="BV84" s="432"/>
    </row>
    <row r="85" spans="1:74">
      <c r="A85" s="628"/>
      <c r="B85" s="439"/>
      <c r="C85" s="441"/>
      <c r="D85" s="439"/>
      <c r="E85" s="264"/>
      <c r="F85" s="266"/>
      <c r="G85" s="248"/>
      <c r="H85" s="439"/>
      <c r="I85" s="439"/>
      <c r="J85" s="439"/>
      <c r="K85" s="439"/>
      <c r="L85" s="439"/>
      <c r="M85" s="439"/>
      <c r="N85" s="439"/>
      <c r="O85" s="439"/>
      <c r="P85" s="439"/>
      <c r="Q85" s="439"/>
      <c r="R85" s="439"/>
      <c r="S85" s="439"/>
      <c r="T85" s="439"/>
      <c r="U85" s="439"/>
      <c r="V85" s="439"/>
      <c r="W85" s="439"/>
      <c r="X85" s="439"/>
      <c r="Y85" s="439"/>
      <c r="Z85" s="439"/>
      <c r="AA85" s="441"/>
      <c r="AB85" s="476"/>
      <c r="AC85" s="473"/>
      <c r="AD85" s="473"/>
      <c r="AE85" s="473"/>
      <c r="AF85" s="473"/>
      <c r="AG85" s="265"/>
      <c r="AH85" s="247"/>
      <c r="AI85" s="248"/>
      <c r="AJ85" s="248"/>
      <c r="AK85" s="233" t="str">
        <f t="shared" si="41"/>
        <v>0</v>
      </c>
      <c r="AL85" s="248"/>
      <c r="AM85" s="233" t="str">
        <f t="shared" si="42"/>
        <v>0</v>
      </c>
      <c r="AN85" s="57"/>
      <c r="AO85" s="233" t="str">
        <f t="shared" si="43"/>
        <v>0</v>
      </c>
      <c r="AP85" s="248"/>
      <c r="AQ85" s="233" t="str">
        <f t="shared" si="44"/>
        <v>0</v>
      </c>
      <c r="AR85" s="248"/>
      <c r="AS85" s="233" t="str">
        <f t="shared" si="45"/>
        <v>0</v>
      </c>
      <c r="AT85" s="248"/>
      <c r="AU85" s="233" t="str">
        <f t="shared" si="46"/>
        <v>0</v>
      </c>
      <c r="AV85" s="57"/>
      <c r="AW85" s="233" t="str">
        <f t="shared" si="47"/>
        <v>0</v>
      </c>
      <c r="AX85" s="92" t="str">
        <f t="shared" si="25"/>
        <v/>
      </c>
      <c r="AY85" s="92" t="str">
        <f t="shared" si="26"/>
        <v/>
      </c>
      <c r="AZ85" s="93"/>
      <c r="BA85" s="92" t="str">
        <f t="shared" si="23"/>
        <v/>
      </c>
      <c r="BB85" s="92" t="str">
        <f>IFERROR(VLOOKUP((CONCATENATE(AY85,BA85)),Listados!$U$3:$V$11,2,FALSE),"")</f>
        <v/>
      </c>
      <c r="BC85" s="92" t="str">
        <f t="shared" si="24"/>
        <v/>
      </c>
      <c r="BD85" s="423"/>
      <c r="BE85" s="423"/>
      <c r="BF85" s="423"/>
      <c r="BG85" s="423"/>
      <c r="BH85" s="441"/>
      <c r="BI85" s="441"/>
      <c r="BJ85" s="441"/>
      <c r="BK85" s="441"/>
      <c r="BL85" s="235"/>
      <c r="BM85" s="235"/>
      <c r="BN85" s="238"/>
      <c r="BO85" s="238"/>
      <c r="BP85" s="235"/>
      <c r="BQ85" s="235"/>
      <c r="BR85" s="428"/>
      <c r="BS85" s="428"/>
      <c r="BT85" s="432"/>
      <c r="BU85" s="430"/>
      <c r="BV85" s="432"/>
    </row>
    <row r="86" spans="1:74">
      <c r="A86" s="629"/>
      <c r="B86" s="435"/>
      <c r="C86" s="437"/>
      <c r="D86" s="435"/>
      <c r="E86" s="264"/>
      <c r="F86" s="266"/>
      <c r="G86" s="248"/>
      <c r="H86" s="435"/>
      <c r="I86" s="435"/>
      <c r="J86" s="435"/>
      <c r="K86" s="435"/>
      <c r="L86" s="435"/>
      <c r="M86" s="435"/>
      <c r="N86" s="435"/>
      <c r="O86" s="435"/>
      <c r="P86" s="435"/>
      <c r="Q86" s="435"/>
      <c r="R86" s="435"/>
      <c r="S86" s="435"/>
      <c r="T86" s="435"/>
      <c r="U86" s="435"/>
      <c r="V86" s="435"/>
      <c r="W86" s="435"/>
      <c r="X86" s="435"/>
      <c r="Y86" s="435"/>
      <c r="Z86" s="435"/>
      <c r="AA86" s="437"/>
      <c r="AB86" s="476"/>
      <c r="AC86" s="473"/>
      <c r="AD86" s="473"/>
      <c r="AE86" s="473"/>
      <c r="AF86" s="473"/>
      <c r="AG86" s="265"/>
      <c r="AH86" s="247"/>
      <c r="AI86" s="248"/>
      <c r="AJ86" s="248"/>
      <c r="AK86" s="233" t="str">
        <f t="shared" si="41"/>
        <v>0</v>
      </c>
      <c r="AL86" s="248"/>
      <c r="AM86" s="233" t="str">
        <f t="shared" si="42"/>
        <v>0</v>
      </c>
      <c r="AN86" s="57"/>
      <c r="AO86" s="233" t="str">
        <f t="shared" si="43"/>
        <v>0</v>
      </c>
      <c r="AP86" s="248"/>
      <c r="AQ86" s="233" t="str">
        <f t="shared" si="44"/>
        <v>0</v>
      </c>
      <c r="AR86" s="248"/>
      <c r="AS86" s="233" t="str">
        <f t="shared" si="45"/>
        <v>0</v>
      </c>
      <c r="AT86" s="248"/>
      <c r="AU86" s="233" t="str">
        <f t="shared" si="46"/>
        <v>0</v>
      </c>
      <c r="AV86" s="57"/>
      <c r="AW86" s="233" t="str">
        <f t="shared" si="47"/>
        <v>0</v>
      </c>
      <c r="AX86" s="92" t="str">
        <f t="shared" si="25"/>
        <v/>
      </c>
      <c r="AY86" s="92" t="str">
        <f t="shared" si="26"/>
        <v/>
      </c>
      <c r="AZ86" s="93"/>
      <c r="BA86" s="92" t="str">
        <f t="shared" si="23"/>
        <v/>
      </c>
      <c r="BB86" s="92" t="str">
        <f>IFERROR(VLOOKUP((CONCATENATE(AY86,BA86)),Listados!$U$3:$V$11,2,FALSE),"")</f>
        <v/>
      </c>
      <c r="BC86" s="92" t="str">
        <f t="shared" si="24"/>
        <v/>
      </c>
      <c r="BD86" s="443"/>
      <c r="BE86" s="443"/>
      <c r="BF86" s="443"/>
      <c r="BG86" s="443"/>
      <c r="BH86" s="437"/>
      <c r="BI86" s="437"/>
      <c r="BJ86" s="437"/>
      <c r="BK86" s="437"/>
      <c r="BL86" s="235"/>
      <c r="BM86" s="235"/>
      <c r="BN86" s="238"/>
      <c r="BO86" s="238"/>
      <c r="BP86" s="235"/>
      <c r="BQ86" s="235"/>
      <c r="BR86" s="429"/>
      <c r="BS86" s="429"/>
      <c r="BT86" s="433"/>
      <c r="BU86" s="431"/>
      <c r="BV86" s="433"/>
    </row>
    <row r="87" spans="1:74">
      <c r="A87" s="627">
        <v>21</v>
      </c>
      <c r="B87" s="438"/>
      <c r="C87" s="440"/>
      <c r="D87" s="438"/>
      <c r="E87" s="264"/>
      <c r="F87" s="266"/>
      <c r="G87" s="248"/>
      <c r="H87" s="438"/>
      <c r="I87" s="438"/>
      <c r="J87" s="438"/>
      <c r="K87" s="438"/>
      <c r="L87" s="438"/>
      <c r="M87" s="438"/>
      <c r="N87" s="438"/>
      <c r="O87" s="438"/>
      <c r="P87" s="438"/>
      <c r="Q87" s="438"/>
      <c r="R87" s="438"/>
      <c r="S87" s="438"/>
      <c r="T87" s="438"/>
      <c r="U87" s="438"/>
      <c r="V87" s="438"/>
      <c r="W87" s="438"/>
      <c r="X87" s="438"/>
      <c r="Y87" s="438"/>
      <c r="Z87" s="438"/>
      <c r="AA87" s="440">
        <f>COUNTIF(H87:Z87, "SI")</f>
        <v>0</v>
      </c>
      <c r="AB87" s="476"/>
      <c r="AC87" s="473" t="e">
        <f>+VLOOKUP(AB87,Listados!$K$8:$L$12,2,0)</f>
        <v>#N/A</v>
      </c>
      <c r="AD87" s="473" t="str">
        <f>++IF(OR(AA87=0),"",IF(OR(AA87=1,AA87&lt;=5),"Moderado",IF(OR(AA87=6,AA87&lt;=11),"Mayor",IF(OR(AA87&gt;=12),"Catastrófico",""))))</f>
        <v/>
      </c>
      <c r="AE87" s="473" t="e">
        <f>+VLOOKUP(AD87,Listados!$K$13:$L$17,2,0)</f>
        <v>#N/A</v>
      </c>
      <c r="AF87" s="473" t="str">
        <f>IF(AND(AB87&lt;&gt;"",AD87&lt;&gt;""),VLOOKUP(AB87&amp;AD87,[3]Listados!$M$3:$N$27,2,FALSE),"")</f>
        <v/>
      </c>
      <c r="AG87" s="265"/>
      <c r="AH87" s="267"/>
      <c r="AI87" s="248"/>
      <c r="AJ87" s="248"/>
      <c r="AK87" s="233" t="str">
        <f>+IF(AJ87="si",15,"0")</f>
        <v>0</v>
      </c>
      <c r="AL87" s="248"/>
      <c r="AM87" s="233" t="str">
        <f>+IF(AL87="si",15,"0")</f>
        <v>0</v>
      </c>
      <c r="AN87" s="57"/>
      <c r="AO87" s="233" t="str">
        <f>+IF(AN87="si",15,"0")</f>
        <v>0</v>
      </c>
      <c r="AP87" s="248"/>
      <c r="AQ87" s="233" t="str">
        <f>+IF(AP87="Preventivo",15,IF(AP87="Detectivo",10,"0"))</f>
        <v>0</v>
      </c>
      <c r="AR87" s="248"/>
      <c r="AS87" s="233" t="str">
        <f>+IF(AR87="si",15,"0")</f>
        <v>0</v>
      </c>
      <c r="AT87" s="248"/>
      <c r="AU87" s="233" t="str">
        <f>+IF(AT87="si",15,"0")</f>
        <v>0</v>
      </c>
      <c r="AV87" s="57"/>
      <c r="AW87" s="233" t="str">
        <f>+IF(AV87="Completa",10,IF(AV87="Incompleta",5,"0"))</f>
        <v>0</v>
      </c>
      <c r="AX87" s="92" t="str">
        <f t="shared" si="25"/>
        <v/>
      </c>
      <c r="AY87" s="92" t="str">
        <f t="shared" si="26"/>
        <v/>
      </c>
      <c r="AZ87" s="93"/>
      <c r="BA87" s="92" t="str">
        <f t="shared" si="23"/>
        <v/>
      </c>
      <c r="BB87" s="92" t="str">
        <f>IFERROR(VLOOKUP((CONCATENATE(AY87,BA87)),Listados!$U$3:$V$11,2,FALSE),"")</f>
        <v/>
      </c>
      <c r="BC87" s="92" t="str">
        <f t="shared" si="24"/>
        <v/>
      </c>
      <c r="BD87" s="422" t="e">
        <f>AVERAGE(BC87:BC90)</f>
        <v>#DIV/0!</v>
      </c>
      <c r="BE87" s="422" t="e">
        <f>IF(BD87&lt;=50,"Débil",IF(BD87&lt;=99,"Moderado",IF(BD87=100,"fuerte","")))</f>
        <v>#DIV/0!</v>
      </c>
      <c r="BF87" s="422" t="e">
        <f>+IF(AND(AI87="Preventivo",BE87="Fuerte"),2,IF(AND(AI87="Preventivo",BE87="Moderado"),1,0))</f>
        <v>#DIV/0!</v>
      </c>
      <c r="BG87" s="422" t="e">
        <f>+AC87-BF87</f>
        <v>#N/A</v>
      </c>
      <c r="BH87" s="440" t="e">
        <f>+VLOOKUP(MIN(BG87),Listados!$J$18:$K$24,2,TRUE)</f>
        <v>#N/A</v>
      </c>
      <c r="BI87" s="440" t="str">
        <f>AD87</f>
        <v/>
      </c>
      <c r="BJ87" s="440" t="e">
        <f>IF(AND(BH87&lt;&gt;"",BI87&lt;&gt;""),VLOOKUP(BH87&amp;BI87,Listados!$M$3:$N$27,2,FALSE),"")</f>
        <v>#N/A</v>
      </c>
      <c r="BK87" s="440" t="e">
        <f>+VLOOKUP(BJ87,Listados!$P$3:$Q$6,2,FALSE)</f>
        <v>#N/A</v>
      </c>
      <c r="BL87" s="235"/>
      <c r="BM87" s="235"/>
      <c r="BN87" s="238"/>
      <c r="BO87" s="262"/>
      <c r="BP87" s="235"/>
      <c r="BQ87" s="235"/>
      <c r="BR87" s="572"/>
      <c r="BS87" s="572"/>
      <c r="BT87" s="573"/>
      <c r="BU87" s="574"/>
      <c r="BV87" s="573"/>
    </row>
    <row r="88" spans="1:74">
      <c r="A88" s="628"/>
      <c r="B88" s="439"/>
      <c r="C88" s="441"/>
      <c r="D88" s="439"/>
      <c r="E88" s="264"/>
      <c r="F88" s="266"/>
      <c r="G88" s="248"/>
      <c r="H88" s="439"/>
      <c r="I88" s="439"/>
      <c r="J88" s="439"/>
      <c r="K88" s="439"/>
      <c r="L88" s="439"/>
      <c r="M88" s="439"/>
      <c r="N88" s="439"/>
      <c r="O88" s="439"/>
      <c r="P88" s="439"/>
      <c r="Q88" s="439"/>
      <c r="R88" s="439"/>
      <c r="S88" s="439"/>
      <c r="T88" s="439"/>
      <c r="U88" s="439"/>
      <c r="V88" s="439"/>
      <c r="W88" s="439"/>
      <c r="X88" s="439"/>
      <c r="Y88" s="439"/>
      <c r="Z88" s="439"/>
      <c r="AA88" s="441"/>
      <c r="AB88" s="476"/>
      <c r="AC88" s="473"/>
      <c r="AD88" s="473"/>
      <c r="AE88" s="473"/>
      <c r="AF88" s="473"/>
      <c r="AG88" s="265"/>
      <c r="AH88" s="267"/>
      <c r="AI88" s="248"/>
      <c r="AJ88" s="248"/>
      <c r="AK88" s="233" t="str">
        <f t="shared" si="41"/>
        <v>0</v>
      </c>
      <c r="AL88" s="248"/>
      <c r="AM88" s="233" t="str">
        <f t="shared" si="42"/>
        <v>0</v>
      </c>
      <c r="AN88" s="57"/>
      <c r="AO88" s="233" t="str">
        <f t="shared" si="43"/>
        <v>0</v>
      </c>
      <c r="AP88" s="248"/>
      <c r="AQ88" s="233" t="str">
        <f t="shared" si="44"/>
        <v>0</v>
      </c>
      <c r="AR88" s="248"/>
      <c r="AS88" s="233" t="str">
        <f t="shared" si="45"/>
        <v>0</v>
      </c>
      <c r="AT88" s="248"/>
      <c r="AU88" s="233" t="str">
        <f t="shared" si="46"/>
        <v>0</v>
      </c>
      <c r="AV88" s="57"/>
      <c r="AW88" s="233" t="str">
        <f t="shared" si="47"/>
        <v>0</v>
      </c>
      <c r="AX88" s="92" t="str">
        <f t="shared" si="25"/>
        <v/>
      </c>
      <c r="AY88" s="92" t="str">
        <f t="shared" si="26"/>
        <v/>
      </c>
      <c r="AZ88" s="93"/>
      <c r="BA88" s="92" t="str">
        <f t="shared" si="23"/>
        <v/>
      </c>
      <c r="BB88" s="92" t="str">
        <f>IFERROR(VLOOKUP((CONCATENATE(AY88,BA88)),Listados!$U$3:$V$11,2,FALSE),"")</f>
        <v/>
      </c>
      <c r="BC88" s="92" t="str">
        <f t="shared" si="24"/>
        <v/>
      </c>
      <c r="BD88" s="423"/>
      <c r="BE88" s="423"/>
      <c r="BF88" s="423"/>
      <c r="BG88" s="423"/>
      <c r="BH88" s="441"/>
      <c r="BI88" s="441"/>
      <c r="BJ88" s="441"/>
      <c r="BK88" s="441"/>
      <c r="BL88" s="235"/>
      <c r="BM88" s="235"/>
      <c r="BN88" s="235"/>
      <c r="BO88" s="235"/>
      <c r="BP88" s="235"/>
      <c r="BQ88" s="235"/>
      <c r="BR88" s="428"/>
      <c r="BS88" s="428"/>
      <c r="BT88" s="432"/>
      <c r="BU88" s="430"/>
      <c r="BV88" s="432"/>
    </row>
    <row r="89" spans="1:74">
      <c r="A89" s="628"/>
      <c r="B89" s="439"/>
      <c r="C89" s="441"/>
      <c r="D89" s="439"/>
      <c r="E89" s="264"/>
      <c r="F89" s="266"/>
      <c r="G89" s="248"/>
      <c r="H89" s="439"/>
      <c r="I89" s="439"/>
      <c r="J89" s="439"/>
      <c r="K89" s="439"/>
      <c r="L89" s="439"/>
      <c r="M89" s="439"/>
      <c r="N89" s="439"/>
      <c r="O89" s="439"/>
      <c r="P89" s="439"/>
      <c r="Q89" s="439"/>
      <c r="R89" s="439"/>
      <c r="S89" s="439"/>
      <c r="T89" s="439"/>
      <c r="U89" s="439"/>
      <c r="V89" s="439"/>
      <c r="W89" s="439"/>
      <c r="X89" s="439"/>
      <c r="Y89" s="439"/>
      <c r="Z89" s="439"/>
      <c r="AA89" s="441"/>
      <c r="AB89" s="476"/>
      <c r="AC89" s="473"/>
      <c r="AD89" s="473"/>
      <c r="AE89" s="473"/>
      <c r="AF89" s="473"/>
      <c r="AG89" s="265"/>
      <c r="AH89" s="247"/>
      <c r="AI89" s="248"/>
      <c r="AJ89" s="248"/>
      <c r="AK89" s="233" t="str">
        <f t="shared" si="41"/>
        <v>0</v>
      </c>
      <c r="AL89" s="248"/>
      <c r="AM89" s="233" t="str">
        <f t="shared" si="42"/>
        <v>0</v>
      </c>
      <c r="AN89" s="57"/>
      <c r="AO89" s="233" t="str">
        <f t="shared" si="43"/>
        <v>0</v>
      </c>
      <c r="AP89" s="248"/>
      <c r="AQ89" s="233" t="str">
        <f t="shared" si="44"/>
        <v>0</v>
      </c>
      <c r="AR89" s="248"/>
      <c r="AS89" s="233" t="str">
        <f t="shared" si="45"/>
        <v>0</v>
      </c>
      <c r="AT89" s="248"/>
      <c r="AU89" s="233" t="str">
        <f t="shared" si="46"/>
        <v>0</v>
      </c>
      <c r="AV89" s="57"/>
      <c r="AW89" s="233" t="str">
        <f t="shared" si="47"/>
        <v>0</v>
      </c>
      <c r="AX89" s="92" t="str">
        <f t="shared" si="25"/>
        <v/>
      </c>
      <c r="AY89" s="92" t="str">
        <f t="shared" si="26"/>
        <v/>
      </c>
      <c r="AZ89" s="93"/>
      <c r="BA89" s="92" t="str">
        <f t="shared" si="23"/>
        <v/>
      </c>
      <c r="BB89" s="92" t="str">
        <f>IFERROR(VLOOKUP((CONCATENATE(AY89,BA89)),Listados!$U$3:$V$11,2,FALSE),"")</f>
        <v/>
      </c>
      <c r="BC89" s="92" t="str">
        <f t="shared" si="24"/>
        <v/>
      </c>
      <c r="BD89" s="423"/>
      <c r="BE89" s="423"/>
      <c r="BF89" s="423"/>
      <c r="BG89" s="423"/>
      <c r="BH89" s="441"/>
      <c r="BI89" s="441"/>
      <c r="BJ89" s="441"/>
      <c r="BK89" s="441"/>
      <c r="BL89" s="235"/>
      <c r="BM89" s="235"/>
      <c r="BN89" s="238"/>
      <c r="BO89" s="238"/>
      <c r="BP89" s="235"/>
      <c r="BQ89" s="235"/>
      <c r="BR89" s="428"/>
      <c r="BS89" s="428"/>
      <c r="BT89" s="432"/>
      <c r="BU89" s="430"/>
      <c r="BV89" s="432"/>
    </row>
    <row r="90" spans="1:74">
      <c r="A90" s="629"/>
      <c r="B90" s="435"/>
      <c r="C90" s="437"/>
      <c r="D90" s="435"/>
      <c r="E90" s="264"/>
      <c r="F90" s="266"/>
      <c r="G90" s="248"/>
      <c r="H90" s="435"/>
      <c r="I90" s="435"/>
      <c r="J90" s="435"/>
      <c r="K90" s="435"/>
      <c r="L90" s="435"/>
      <c r="M90" s="435"/>
      <c r="N90" s="435"/>
      <c r="O90" s="435"/>
      <c r="P90" s="435"/>
      <c r="Q90" s="435"/>
      <c r="R90" s="435"/>
      <c r="S90" s="435"/>
      <c r="T90" s="435"/>
      <c r="U90" s="435"/>
      <c r="V90" s="435"/>
      <c r="W90" s="435"/>
      <c r="X90" s="435"/>
      <c r="Y90" s="435"/>
      <c r="Z90" s="435"/>
      <c r="AA90" s="437"/>
      <c r="AB90" s="476"/>
      <c r="AC90" s="473"/>
      <c r="AD90" s="473"/>
      <c r="AE90" s="473"/>
      <c r="AF90" s="473"/>
      <c r="AG90" s="265"/>
      <c r="AH90" s="247"/>
      <c r="AI90" s="248"/>
      <c r="AJ90" s="248"/>
      <c r="AK90" s="233" t="str">
        <f t="shared" si="41"/>
        <v>0</v>
      </c>
      <c r="AL90" s="248"/>
      <c r="AM90" s="233" t="str">
        <f t="shared" si="42"/>
        <v>0</v>
      </c>
      <c r="AN90" s="57"/>
      <c r="AO90" s="233" t="str">
        <f t="shared" si="43"/>
        <v>0</v>
      </c>
      <c r="AP90" s="248"/>
      <c r="AQ90" s="233" t="str">
        <f t="shared" si="44"/>
        <v>0</v>
      </c>
      <c r="AR90" s="248"/>
      <c r="AS90" s="233" t="str">
        <f t="shared" si="45"/>
        <v>0</v>
      </c>
      <c r="AT90" s="248"/>
      <c r="AU90" s="233" t="str">
        <f t="shared" si="46"/>
        <v>0</v>
      </c>
      <c r="AV90" s="57"/>
      <c r="AW90" s="233" t="str">
        <f t="shared" si="47"/>
        <v>0</v>
      </c>
      <c r="AX90" s="92" t="str">
        <f t="shared" si="25"/>
        <v/>
      </c>
      <c r="AY90" s="92" t="str">
        <f t="shared" si="26"/>
        <v/>
      </c>
      <c r="AZ90" s="93"/>
      <c r="BA90" s="92" t="str">
        <f t="shared" si="23"/>
        <v/>
      </c>
      <c r="BB90" s="92" t="str">
        <f>IFERROR(VLOOKUP((CONCATENATE(AY90,BA90)),Listados!$U$3:$V$11,2,FALSE),"")</f>
        <v/>
      </c>
      <c r="BC90" s="92" t="str">
        <f t="shared" si="24"/>
        <v/>
      </c>
      <c r="BD90" s="443"/>
      <c r="BE90" s="443"/>
      <c r="BF90" s="443"/>
      <c r="BG90" s="443"/>
      <c r="BH90" s="437"/>
      <c r="BI90" s="437"/>
      <c r="BJ90" s="437"/>
      <c r="BK90" s="437"/>
      <c r="BL90" s="235"/>
      <c r="BM90" s="235"/>
      <c r="BN90" s="238"/>
      <c r="BO90" s="238"/>
      <c r="BP90" s="235"/>
      <c r="BQ90" s="235"/>
      <c r="BR90" s="429"/>
      <c r="BS90" s="429"/>
      <c r="BT90" s="433"/>
      <c r="BU90" s="431"/>
      <c r="BV90" s="433"/>
    </row>
    <row r="91" spans="1:74">
      <c r="A91" s="627">
        <v>22</v>
      </c>
      <c r="B91" s="438"/>
      <c r="C91" s="440"/>
      <c r="D91" s="438"/>
      <c r="E91" s="264"/>
      <c r="F91" s="266"/>
      <c r="G91" s="248"/>
      <c r="H91" s="438"/>
      <c r="I91" s="438"/>
      <c r="J91" s="438"/>
      <c r="K91" s="438"/>
      <c r="L91" s="438"/>
      <c r="M91" s="438"/>
      <c r="N91" s="438"/>
      <c r="O91" s="438"/>
      <c r="P91" s="438"/>
      <c r="Q91" s="438"/>
      <c r="R91" s="438"/>
      <c r="S91" s="438"/>
      <c r="T91" s="438"/>
      <c r="U91" s="438"/>
      <c r="V91" s="438"/>
      <c r="W91" s="438"/>
      <c r="X91" s="438"/>
      <c r="Y91" s="438"/>
      <c r="Z91" s="438"/>
      <c r="AA91" s="440">
        <f>COUNTIF(H91:Z91, "SI")</f>
        <v>0</v>
      </c>
      <c r="AB91" s="476"/>
      <c r="AC91" s="473" t="e">
        <f>+VLOOKUP(AB91,Listados!$K$8:$L$12,2,0)</f>
        <v>#N/A</v>
      </c>
      <c r="AD91" s="473" t="str">
        <f>++IF(OR(AA91=0),"",IF(OR(AA91=1,AA91&lt;=5),"Moderado",IF(OR(AA91=6,AA91&lt;=11),"Mayor",IF(OR(AA91&gt;=12),"Catastrófico",""))))</f>
        <v/>
      </c>
      <c r="AE91" s="473" t="e">
        <f>+VLOOKUP(AD91,Listados!$K$13:$L$17,2,0)</f>
        <v>#N/A</v>
      </c>
      <c r="AF91" s="473" t="str">
        <f>IF(AND(AB91&lt;&gt;"",AD91&lt;&gt;""),VLOOKUP(AB91&amp;AD91,[3]Listados!$M$3:$N$27,2,FALSE),"")</f>
        <v/>
      </c>
      <c r="AG91" s="265"/>
      <c r="AH91" s="267"/>
      <c r="AI91" s="248"/>
      <c r="AJ91" s="248"/>
      <c r="AK91" s="233" t="str">
        <f>+IF(AJ91="si",15,"0")</f>
        <v>0</v>
      </c>
      <c r="AL91" s="248"/>
      <c r="AM91" s="233" t="str">
        <f>+IF(AL91="si",15,"0")</f>
        <v>0</v>
      </c>
      <c r="AN91" s="57"/>
      <c r="AO91" s="233" t="str">
        <f>+IF(AN91="si",15,"0")</f>
        <v>0</v>
      </c>
      <c r="AP91" s="248"/>
      <c r="AQ91" s="233" t="str">
        <f>+IF(AP91="Preventivo",15,IF(AP91="Detectivo",10,"0"))</f>
        <v>0</v>
      </c>
      <c r="AR91" s="248"/>
      <c r="AS91" s="233" t="str">
        <f>+IF(AR91="si",15,"0")</f>
        <v>0</v>
      </c>
      <c r="AT91" s="248"/>
      <c r="AU91" s="233" t="str">
        <f>+IF(AT91="si",15,"0")</f>
        <v>0</v>
      </c>
      <c r="AV91" s="57"/>
      <c r="AW91" s="233" t="str">
        <f>+IF(AV91="Completa",10,IF(AV91="Incompleta",5,"0"))</f>
        <v>0</v>
      </c>
      <c r="AX91" s="92" t="str">
        <f t="shared" ref="AX91:AX122" si="48">IF((SUM(AK91,AM91,AO91,AQ91,AS91,AU91,AW91)=0),"",(SUM(AK91,AM91,AO91,AQ91,AS91,AU91,AW91)))</f>
        <v/>
      </c>
      <c r="AY91" s="92" t="str">
        <f t="shared" ref="AY91:AY122" si="49">IF(AX91&lt;=85,"Débil",IF(AX91&lt;=95,"Moderado",IF(AX91=100,"Fuerte","")))</f>
        <v/>
      </c>
      <c r="AZ91" s="93"/>
      <c r="BA91" s="92" t="str">
        <f t="shared" si="23"/>
        <v/>
      </c>
      <c r="BB91" s="92" t="str">
        <f>IFERROR(VLOOKUP((CONCATENATE(AY91,BA91)),Listados!$U$3:$V$11,2,FALSE),"")</f>
        <v/>
      </c>
      <c r="BC91" s="92" t="str">
        <f t="shared" si="24"/>
        <v/>
      </c>
      <c r="BD91" s="422" t="e">
        <f>AVERAGE(BC91:BC94)</f>
        <v>#DIV/0!</v>
      </c>
      <c r="BE91" s="422" t="e">
        <f>IF(BD91&lt;=50,"Débil",IF(BD91&lt;=99,"Moderado",IF(BD91=100,"fuerte","")))</f>
        <v>#DIV/0!</v>
      </c>
      <c r="BF91" s="422" t="e">
        <f>+IF(AND(AI91="Preventivo",BE91="Fuerte"),2,IF(AND(AI91="Preventivo",BE91="Moderado"),1,0))</f>
        <v>#DIV/0!</v>
      </c>
      <c r="BG91" s="422" t="e">
        <f>+AC91-BF91</f>
        <v>#N/A</v>
      </c>
      <c r="BH91" s="440" t="e">
        <f>+VLOOKUP(MIN(BG91),Listados!$J$18:$K$24,2,TRUE)</f>
        <v>#N/A</v>
      </c>
      <c r="BI91" s="440" t="str">
        <f>AD91</f>
        <v/>
      </c>
      <c r="BJ91" s="440" t="e">
        <f>IF(AND(BH91&lt;&gt;"",BI91&lt;&gt;""),VLOOKUP(BH91&amp;BI91,Listados!$M$3:$N$27,2,FALSE),"")</f>
        <v>#N/A</v>
      </c>
      <c r="BK91" s="440" t="e">
        <f>+VLOOKUP(BJ91,Listados!$P$3:$Q$6,2,FALSE)</f>
        <v>#N/A</v>
      </c>
      <c r="BL91" s="235"/>
      <c r="BM91" s="235"/>
      <c r="BN91" s="238"/>
      <c r="BO91" s="262"/>
      <c r="BP91" s="235"/>
      <c r="BQ91" s="235"/>
      <c r="BR91" s="572"/>
      <c r="BS91" s="572"/>
      <c r="BT91" s="573"/>
      <c r="BU91" s="574"/>
      <c r="BV91" s="573"/>
    </row>
    <row r="92" spans="1:74">
      <c r="A92" s="628"/>
      <c r="B92" s="439"/>
      <c r="C92" s="441"/>
      <c r="D92" s="439"/>
      <c r="E92" s="264"/>
      <c r="F92" s="266"/>
      <c r="G92" s="248"/>
      <c r="H92" s="439"/>
      <c r="I92" s="439"/>
      <c r="J92" s="439"/>
      <c r="K92" s="439"/>
      <c r="L92" s="439"/>
      <c r="M92" s="439"/>
      <c r="N92" s="439"/>
      <c r="O92" s="439"/>
      <c r="P92" s="439"/>
      <c r="Q92" s="439"/>
      <c r="R92" s="439"/>
      <c r="S92" s="439"/>
      <c r="T92" s="439"/>
      <c r="U92" s="439"/>
      <c r="V92" s="439"/>
      <c r="W92" s="439"/>
      <c r="X92" s="439"/>
      <c r="Y92" s="439"/>
      <c r="Z92" s="439"/>
      <c r="AA92" s="441"/>
      <c r="AB92" s="476"/>
      <c r="AC92" s="473"/>
      <c r="AD92" s="473"/>
      <c r="AE92" s="473"/>
      <c r="AF92" s="473"/>
      <c r="AG92" s="265"/>
      <c r="AH92" s="267"/>
      <c r="AI92" s="248"/>
      <c r="AJ92" s="248"/>
      <c r="AK92" s="233" t="str">
        <f t="shared" si="41"/>
        <v>0</v>
      </c>
      <c r="AL92" s="248"/>
      <c r="AM92" s="233" t="str">
        <f t="shared" si="42"/>
        <v>0</v>
      </c>
      <c r="AN92" s="57"/>
      <c r="AO92" s="233" t="str">
        <f t="shared" si="43"/>
        <v>0</v>
      </c>
      <c r="AP92" s="248"/>
      <c r="AQ92" s="233" t="str">
        <f t="shared" si="44"/>
        <v>0</v>
      </c>
      <c r="AR92" s="248"/>
      <c r="AS92" s="233" t="str">
        <f t="shared" si="45"/>
        <v>0</v>
      </c>
      <c r="AT92" s="248"/>
      <c r="AU92" s="233" t="str">
        <f t="shared" si="46"/>
        <v>0</v>
      </c>
      <c r="AV92" s="57"/>
      <c r="AW92" s="233" t="str">
        <f t="shared" si="47"/>
        <v>0</v>
      </c>
      <c r="AX92" s="92" t="str">
        <f t="shared" si="48"/>
        <v/>
      </c>
      <c r="AY92" s="92" t="str">
        <f t="shared" si="49"/>
        <v/>
      </c>
      <c r="AZ92" s="93"/>
      <c r="BA92" s="92" t="str">
        <f t="shared" ref="BA92:BA126" si="50">+IF(AZ92="siempre","Fuerte",IF(AZ92="Algunas veces","Moderado",IF(AZ92="No se ejecuta","Débil","")))</f>
        <v/>
      </c>
      <c r="BB92" s="92" t="str">
        <f>IFERROR(VLOOKUP((CONCATENATE(AY92,BA92)),Listados!$U$3:$V$11,2,FALSE),"")</f>
        <v/>
      </c>
      <c r="BC92" s="92" t="str">
        <f t="shared" ref="BC92:BC126" si="51">IF(BB92="","",IF(BB92="Débil", 0, IF(BB92="Moderado",50,100)))</f>
        <v/>
      </c>
      <c r="BD92" s="423"/>
      <c r="BE92" s="423"/>
      <c r="BF92" s="423"/>
      <c r="BG92" s="423"/>
      <c r="BH92" s="441"/>
      <c r="BI92" s="441"/>
      <c r="BJ92" s="441"/>
      <c r="BK92" s="441"/>
      <c r="BL92" s="235"/>
      <c r="BM92" s="235"/>
      <c r="BN92" s="235"/>
      <c r="BO92" s="235"/>
      <c r="BP92" s="235"/>
      <c r="BQ92" s="235"/>
      <c r="BR92" s="428"/>
      <c r="BS92" s="428"/>
      <c r="BT92" s="432"/>
      <c r="BU92" s="430"/>
      <c r="BV92" s="432"/>
    </row>
    <row r="93" spans="1:74">
      <c r="A93" s="628"/>
      <c r="B93" s="439"/>
      <c r="C93" s="441"/>
      <c r="D93" s="439"/>
      <c r="E93" s="264"/>
      <c r="F93" s="266"/>
      <c r="G93" s="248"/>
      <c r="H93" s="439"/>
      <c r="I93" s="439"/>
      <c r="J93" s="439"/>
      <c r="K93" s="439"/>
      <c r="L93" s="439"/>
      <c r="M93" s="439"/>
      <c r="N93" s="439"/>
      <c r="O93" s="439"/>
      <c r="P93" s="439"/>
      <c r="Q93" s="439"/>
      <c r="R93" s="439"/>
      <c r="S93" s="439"/>
      <c r="T93" s="439"/>
      <c r="U93" s="439"/>
      <c r="V93" s="439"/>
      <c r="W93" s="439"/>
      <c r="X93" s="439"/>
      <c r="Y93" s="439"/>
      <c r="Z93" s="439"/>
      <c r="AA93" s="441"/>
      <c r="AB93" s="476"/>
      <c r="AC93" s="473"/>
      <c r="AD93" s="473"/>
      <c r="AE93" s="473"/>
      <c r="AF93" s="473"/>
      <c r="AG93" s="265"/>
      <c r="AH93" s="247"/>
      <c r="AI93" s="248"/>
      <c r="AJ93" s="248"/>
      <c r="AK93" s="233" t="str">
        <f t="shared" si="41"/>
        <v>0</v>
      </c>
      <c r="AL93" s="248"/>
      <c r="AM93" s="233" t="str">
        <f t="shared" si="42"/>
        <v>0</v>
      </c>
      <c r="AN93" s="57"/>
      <c r="AO93" s="233" t="str">
        <f t="shared" si="43"/>
        <v>0</v>
      </c>
      <c r="AP93" s="248"/>
      <c r="AQ93" s="233" t="str">
        <f t="shared" si="44"/>
        <v>0</v>
      </c>
      <c r="AR93" s="248"/>
      <c r="AS93" s="233" t="str">
        <f t="shared" si="45"/>
        <v>0</v>
      </c>
      <c r="AT93" s="248"/>
      <c r="AU93" s="233" t="str">
        <f t="shared" si="46"/>
        <v>0</v>
      </c>
      <c r="AV93" s="57"/>
      <c r="AW93" s="233" t="str">
        <f t="shared" si="47"/>
        <v>0</v>
      </c>
      <c r="AX93" s="92" t="str">
        <f t="shared" si="48"/>
        <v/>
      </c>
      <c r="AY93" s="92" t="str">
        <f t="shared" si="49"/>
        <v/>
      </c>
      <c r="AZ93" s="93"/>
      <c r="BA93" s="92" t="str">
        <f t="shared" si="50"/>
        <v/>
      </c>
      <c r="BB93" s="92" t="str">
        <f>IFERROR(VLOOKUP((CONCATENATE(AY93,BA93)),Listados!$U$3:$V$11,2,FALSE),"")</f>
        <v/>
      </c>
      <c r="BC93" s="92" t="str">
        <f t="shared" si="51"/>
        <v/>
      </c>
      <c r="BD93" s="423"/>
      <c r="BE93" s="423"/>
      <c r="BF93" s="423"/>
      <c r="BG93" s="423"/>
      <c r="BH93" s="441"/>
      <c r="BI93" s="441"/>
      <c r="BJ93" s="441"/>
      <c r="BK93" s="441"/>
      <c r="BL93" s="235"/>
      <c r="BM93" s="235"/>
      <c r="BN93" s="238"/>
      <c r="BO93" s="238"/>
      <c r="BP93" s="235"/>
      <c r="BQ93" s="235"/>
      <c r="BR93" s="428"/>
      <c r="BS93" s="428"/>
      <c r="BT93" s="432"/>
      <c r="BU93" s="430"/>
      <c r="BV93" s="432"/>
    </row>
    <row r="94" spans="1:74">
      <c r="A94" s="629"/>
      <c r="B94" s="435"/>
      <c r="C94" s="437"/>
      <c r="D94" s="435"/>
      <c r="E94" s="264"/>
      <c r="F94" s="266"/>
      <c r="G94" s="248"/>
      <c r="H94" s="435"/>
      <c r="I94" s="435"/>
      <c r="J94" s="435"/>
      <c r="K94" s="435"/>
      <c r="L94" s="435"/>
      <c r="M94" s="435"/>
      <c r="N94" s="435"/>
      <c r="O94" s="435"/>
      <c r="P94" s="435"/>
      <c r="Q94" s="435"/>
      <c r="R94" s="435"/>
      <c r="S94" s="435"/>
      <c r="T94" s="435"/>
      <c r="U94" s="435"/>
      <c r="V94" s="435"/>
      <c r="W94" s="435"/>
      <c r="X94" s="435"/>
      <c r="Y94" s="435"/>
      <c r="Z94" s="435"/>
      <c r="AA94" s="437"/>
      <c r="AB94" s="476"/>
      <c r="AC94" s="473"/>
      <c r="AD94" s="473"/>
      <c r="AE94" s="473"/>
      <c r="AF94" s="473"/>
      <c r="AG94" s="265"/>
      <c r="AH94" s="247"/>
      <c r="AI94" s="248"/>
      <c r="AJ94" s="248"/>
      <c r="AK94" s="233" t="str">
        <f t="shared" si="41"/>
        <v>0</v>
      </c>
      <c r="AL94" s="248"/>
      <c r="AM94" s="233" t="str">
        <f t="shared" si="42"/>
        <v>0</v>
      </c>
      <c r="AN94" s="57"/>
      <c r="AO94" s="233" t="str">
        <f t="shared" si="43"/>
        <v>0</v>
      </c>
      <c r="AP94" s="248"/>
      <c r="AQ94" s="233" t="str">
        <f t="shared" si="44"/>
        <v>0</v>
      </c>
      <c r="AR94" s="248"/>
      <c r="AS94" s="233" t="str">
        <f t="shared" si="45"/>
        <v>0</v>
      </c>
      <c r="AT94" s="248"/>
      <c r="AU94" s="233" t="str">
        <f t="shared" si="46"/>
        <v>0</v>
      </c>
      <c r="AV94" s="57"/>
      <c r="AW94" s="233" t="str">
        <f t="shared" si="47"/>
        <v>0</v>
      </c>
      <c r="AX94" s="92" t="str">
        <f t="shared" si="48"/>
        <v/>
      </c>
      <c r="AY94" s="92" t="str">
        <f t="shared" si="49"/>
        <v/>
      </c>
      <c r="AZ94" s="93"/>
      <c r="BA94" s="92" t="str">
        <f t="shared" si="50"/>
        <v/>
      </c>
      <c r="BB94" s="92" t="str">
        <f>IFERROR(VLOOKUP((CONCATENATE(AY94,BA94)),Listados!$U$3:$V$11,2,FALSE),"")</f>
        <v/>
      </c>
      <c r="BC94" s="92" t="str">
        <f t="shared" si="51"/>
        <v/>
      </c>
      <c r="BD94" s="443"/>
      <c r="BE94" s="443"/>
      <c r="BF94" s="443"/>
      <c r="BG94" s="443"/>
      <c r="BH94" s="437"/>
      <c r="BI94" s="437"/>
      <c r="BJ94" s="437"/>
      <c r="BK94" s="437"/>
      <c r="BL94" s="235"/>
      <c r="BM94" s="235"/>
      <c r="BN94" s="238"/>
      <c r="BO94" s="238"/>
      <c r="BP94" s="235"/>
      <c r="BQ94" s="235"/>
      <c r="BR94" s="429"/>
      <c r="BS94" s="429"/>
      <c r="BT94" s="433"/>
      <c r="BU94" s="431"/>
      <c r="BV94" s="433"/>
    </row>
    <row r="95" spans="1:74">
      <c r="A95" s="624">
        <v>23</v>
      </c>
      <c r="B95" s="438"/>
      <c r="C95" s="440"/>
      <c r="D95" s="438"/>
      <c r="E95" s="264"/>
      <c r="F95" s="266"/>
      <c r="G95" s="248"/>
      <c r="H95" s="438"/>
      <c r="I95" s="438"/>
      <c r="J95" s="438"/>
      <c r="K95" s="438"/>
      <c r="L95" s="438"/>
      <c r="M95" s="438"/>
      <c r="N95" s="438"/>
      <c r="O95" s="438"/>
      <c r="P95" s="438"/>
      <c r="Q95" s="438"/>
      <c r="R95" s="438"/>
      <c r="S95" s="438"/>
      <c r="T95" s="438"/>
      <c r="U95" s="438"/>
      <c r="V95" s="438"/>
      <c r="W95" s="438"/>
      <c r="X95" s="438"/>
      <c r="Y95" s="438"/>
      <c r="Z95" s="438"/>
      <c r="AA95" s="440">
        <f>COUNTIF(H95:Z95, "SI")</f>
        <v>0</v>
      </c>
      <c r="AB95" s="476"/>
      <c r="AC95" s="473" t="e">
        <f>+VLOOKUP(AB95,Listados!$K$8:$L$12,2,0)</f>
        <v>#N/A</v>
      </c>
      <c r="AD95" s="473" t="str">
        <f>++IF(OR(AA95=0),"",IF(OR(AA95=1,AA95&lt;=5),"Moderado",IF(OR(AA95=6,AA95&lt;=11),"Mayor",IF(OR(AA95&gt;=12),"Catastrófico",""))))</f>
        <v/>
      </c>
      <c r="AE95" s="473" t="e">
        <f>+VLOOKUP(AD95,Listados!$K$13:$L$17,2,0)</f>
        <v>#N/A</v>
      </c>
      <c r="AF95" s="473" t="str">
        <f>IF(AND(AB95&lt;&gt;"",AD95&lt;&gt;""),VLOOKUP(AB95&amp;AD95,[3]Listados!$M$3:$N$27,2,FALSE),"")</f>
        <v/>
      </c>
      <c r="AG95" s="265"/>
      <c r="AH95" s="267"/>
      <c r="AI95" s="248"/>
      <c r="AJ95" s="248"/>
      <c r="AK95" s="233" t="str">
        <f>+IF(AJ95="si",15,"0")</f>
        <v>0</v>
      </c>
      <c r="AL95" s="248"/>
      <c r="AM95" s="233" t="str">
        <f>+IF(AL95="si",15,"0")</f>
        <v>0</v>
      </c>
      <c r="AN95" s="57"/>
      <c r="AO95" s="233" t="str">
        <f>+IF(AN95="si",15,"0")</f>
        <v>0</v>
      </c>
      <c r="AP95" s="248"/>
      <c r="AQ95" s="233" t="str">
        <f>+IF(AP95="Preventivo",15,IF(AP95="Detectivo",10,"0"))</f>
        <v>0</v>
      </c>
      <c r="AR95" s="248"/>
      <c r="AS95" s="233" t="str">
        <f>+IF(AR95="si",15,"0")</f>
        <v>0</v>
      </c>
      <c r="AT95" s="248"/>
      <c r="AU95" s="233" t="str">
        <f>+IF(AT95="si",15,"0")</f>
        <v>0</v>
      </c>
      <c r="AV95" s="57"/>
      <c r="AW95" s="233" t="str">
        <f>+IF(AV95="Completa",10,IF(AV95="Incompleta",5,"0"))</f>
        <v>0</v>
      </c>
      <c r="AX95" s="92" t="str">
        <f t="shared" si="48"/>
        <v/>
      </c>
      <c r="AY95" s="92" t="str">
        <f t="shared" si="49"/>
        <v/>
      </c>
      <c r="AZ95" s="93"/>
      <c r="BA95" s="92" t="str">
        <f t="shared" si="50"/>
        <v/>
      </c>
      <c r="BB95" s="92" t="str">
        <f>IFERROR(VLOOKUP((CONCATENATE(AY95,BA95)),Listados!$U$3:$V$11,2,FALSE),"")</f>
        <v/>
      </c>
      <c r="BC95" s="92" t="str">
        <f t="shared" si="51"/>
        <v/>
      </c>
      <c r="BD95" s="422" t="e">
        <f>AVERAGE(BC95:BC98)</f>
        <v>#DIV/0!</v>
      </c>
      <c r="BE95" s="422" t="e">
        <f>IF(BD95&lt;=50,"Débil",IF(BD95&lt;=99,"Moderado",IF(BD95=100,"fuerte","")))</f>
        <v>#DIV/0!</v>
      </c>
      <c r="BF95" s="422" t="e">
        <f>+IF(AND(AI95="Preventivo",BE95="Fuerte"),2,IF(AND(AI95="Preventivo",BE95="Moderado"),1,0))</f>
        <v>#DIV/0!</v>
      </c>
      <c r="BG95" s="422" t="e">
        <f>+AC95-BF95</f>
        <v>#N/A</v>
      </c>
      <c r="BH95" s="440" t="e">
        <f>+VLOOKUP(MIN(BG95),Listados!$J$18:$K$24,2,TRUE)</f>
        <v>#N/A</v>
      </c>
      <c r="BI95" s="440" t="str">
        <f>AD95</f>
        <v/>
      </c>
      <c r="BJ95" s="440" t="e">
        <f>IF(AND(BH95&lt;&gt;"",BI95&lt;&gt;""),VLOOKUP(BH95&amp;BI95,Listados!$M$3:$N$27,2,FALSE),"")</f>
        <v>#N/A</v>
      </c>
      <c r="BK95" s="440" t="e">
        <f>+VLOOKUP(BJ95,Listados!$P$3:$Q$6,2,FALSE)</f>
        <v>#N/A</v>
      </c>
      <c r="BL95" s="235"/>
      <c r="BM95" s="235"/>
      <c r="BN95" s="238"/>
      <c r="BO95" s="262"/>
      <c r="BP95" s="235"/>
      <c r="BQ95" s="235"/>
      <c r="BR95" s="572"/>
      <c r="BS95" s="572"/>
      <c r="BT95" s="573"/>
      <c r="BU95" s="574"/>
      <c r="BV95" s="573"/>
    </row>
    <row r="96" spans="1:74">
      <c r="A96" s="625"/>
      <c r="B96" s="439"/>
      <c r="C96" s="441"/>
      <c r="D96" s="439"/>
      <c r="E96" s="264"/>
      <c r="F96" s="266"/>
      <c r="G96" s="248"/>
      <c r="H96" s="439"/>
      <c r="I96" s="439"/>
      <c r="J96" s="439"/>
      <c r="K96" s="439"/>
      <c r="L96" s="439"/>
      <c r="M96" s="439"/>
      <c r="N96" s="439"/>
      <c r="O96" s="439"/>
      <c r="P96" s="439"/>
      <c r="Q96" s="439"/>
      <c r="R96" s="439"/>
      <c r="S96" s="439"/>
      <c r="T96" s="439"/>
      <c r="U96" s="439"/>
      <c r="V96" s="439"/>
      <c r="W96" s="439"/>
      <c r="X96" s="439"/>
      <c r="Y96" s="439"/>
      <c r="Z96" s="439"/>
      <c r="AA96" s="441"/>
      <c r="AB96" s="476"/>
      <c r="AC96" s="473"/>
      <c r="AD96" s="473"/>
      <c r="AE96" s="473"/>
      <c r="AF96" s="473"/>
      <c r="AG96" s="265"/>
      <c r="AH96" s="267"/>
      <c r="AI96" s="248"/>
      <c r="AJ96" s="248"/>
      <c r="AK96" s="233" t="str">
        <f t="shared" si="41"/>
        <v>0</v>
      </c>
      <c r="AL96" s="248"/>
      <c r="AM96" s="233" t="str">
        <f t="shared" si="42"/>
        <v>0</v>
      </c>
      <c r="AN96" s="57"/>
      <c r="AO96" s="233" t="str">
        <f t="shared" si="43"/>
        <v>0</v>
      </c>
      <c r="AP96" s="248"/>
      <c r="AQ96" s="233" t="str">
        <f t="shared" si="44"/>
        <v>0</v>
      </c>
      <c r="AR96" s="248"/>
      <c r="AS96" s="233" t="str">
        <f t="shared" si="45"/>
        <v>0</v>
      </c>
      <c r="AT96" s="248"/>
      <c r="AU96" s="233" t="str">
        <f t="shared" si="46"/>
        <v>0</v>
      </c>
      <c r="AV96" s="57"/>
      <c r="AW96" s="233" t="str">
        <f t="shared" si="47"/>
        <v>0</v>
      </c>
      <c r="AX96" s="92" t="str">
        <f t="shared" si="48"/>
        <v/>
      </c>
      <c r="AY96" s="92" t="str">
        <f t="shared" si="49"/>
        <v/>
      </c>
      <c r="AZ96" s="93"/>
      <c r="BA96" s="92" t="str">
        <f t="shared" si="50"/>
        <v/>
      </c>
      <c r="BB96" s="92" t="str">
        <f>IFERROR(VLOOKUP((CONCATENATE(AY96,BA96)),Listados!$U$3:$V$11,2,FALSE),"")</f>
        <v/>
      </c>
      <c r="BC96" s="92" t="str">
        <f t="shared" si="51"/>
        <v/>
      </c>
      <c r="BD96" s="423"/>
      <c r="BE96" s="423"/>
      <c r="BF96" s="423"/>
      <c r="BG96" s="423"/>
      <c r="BH96" s="441"/>
      <c r="BI96" s="441"/>
      <c r="BJ96" s="441"/>
      <c r="BK96" s="441"/>
      <c r="BL96" s="235"/>
      <c r="BM96" s="235"/>
      <c r="BN96" s="235"/>
      <c r="BO96" s="235"/>
      <c r="BP96" s="235"/>
      <c r="BQ96" s="235"/>
      <c r="BR96" s="428"/>
      <c r="BS96" s="428"/>
      <c r="BT96" s="432"/>
      <c r="BU96" s="430"/>
      <c r="BV96" s="432"/>
    </row>
    <row r="97" spans="1:74">
      <c r="A97" s="625"/>
      <c r="B97" s="439"/>
      <c r="C97" s="441"/>
      <c r="D97" s="439"/>
      <c r="E97" s="264"/>
      <c r="F97" s="266"/>
      <c r="G97" s="248"/>
      <c r="H97" s="439"/>
      <c r="I97" s="439"/>
      <c r="J97" s="439"/>
      <c r="K97" s="439"/>
      <c r="L97" s="439"/>
      <c r="M97" s="439"/>
      <c r="N97" s="439"/>
      <c r="O97" s="439"/>
      <c r="P97" s="439"/>
      <c r="Q97" s="439"/>
      <c r="R97" s="439"/>
      <c r="S97" s="439"/>
      <c r="T97" s="439"/>
      <c r="U97" s="439"/>
      <c r="V97" s="439"/>
      <c r="W97" s="439"/>
      <c r="X97" s="439"/>
      <c r="Y97" s="439"/>
      <c r="Z97" s="439"/>
      <c r="AA97" s="441"/>
      <c r="AB97" s="476"/>
      <c r="AC97" s="473"/>
      <c r="AD97" s="473"/>
      <c r="AE97" s="473"/>
      <c r="AF97" s="473"/>
      <c r="AG97" s="265"/>
      <c r="AH97" s="247"/>
      <c r="AI97" s="248"/>
      <c r="AJ97" s="248"/>
      <c r="AK97" s="233" t="str">
        <f t="shared" si="41"/>
        <v>0</v>
      </c>
      <c r="AL97" s="248"/>
      <c r="AM97" s="233" t="str">
        <f t="shared" si="42"/>
        <v>0</v>
      </c>
      <c r="AN97" s="57"/>
      <c r="AO97" s="233" t="str">
        <f t="shared" si="43"/>
        <v>0</v>
      </c>
      <c r="AP97" s="248"/>
      <c r="AQ97" s="233" t="str">
        <f t="shared" si="44"/>
        <v>0</v>
      </c>
      <c r="AR97" s="248"/>
      <c r="AS97" s="233" t="str">
        <f t="shared" si="45"/>
        <v>0</v>
      </c>
      <c r="AT97" s="248"/>
      <c r="AU97" s="233" t="str">
        <f t="shared" si="46"/>
        <v>0</v>
      </c>
      <c r="AV97" s="57"/>
      <c r="AW97" s="233" t="str">
        <f t="shared" si="47"/>
        <v>0</v>
      </c>
      <c r="AX97" s="92" t="str">
        <f t="shared" si="48"/>
        <v/>
      </c>
      <c r="AY97" s="92" t="str">
        <f t="shared" si="49"/>
        <v/>
      </c>
      <c r="AZ97" s="93"/>
      <c r="BA97" s="92" t="str">
        <f t="shared" si="50"/>
        <v/>
      </c>
      <c r="BB97" s="92" t="str">
        <f>IFERROR(VLOOKUP((CONCATENATE(AY97,BA97)),Listados!$U$3:$V$11,2,FALSE),"")</f>
        <v/>
      </c>
      <c r="BC97" s="92" t="str">
        <f t="shared" si="51"/>
        <v/>
      </c>
      <c r="BD97" s="423"/>
      <c r="BE97" s="423"/>
      <c r="BF97" s="423"/>
      <c r="BG97" s="423"/>
      <c r="BH97" s="441"/>
      <c r="BI97" s="441"/>
      <c r="BJ97" s="441"/>
      <c r="BK97" s="441"/>
      <c r="BL97" s="235"/>
      <c r="BM97" s="235"/>
      <c r="BN97" s="238"/>
      <c r="BO97" s="238"/>
      <c r="BP97" s="235"/>
      <c r="BQ97" s="235"/>
      <c r="BR97" s="428"/>
      <c r="BS97" s="428"/>
      <c r="BT97" s="432"/>
      <c r="BU97" s="430"/>
      <c r="BV97" s="432"/>
    </row>
    <row r="98" spans="1:74">
      <c r="A98" s="626"/>
      <c r="B98" s="435"/>
      <c r="C98" s="437"/>
      <c r="D98" s="435"/>
      <c r="E98" s="264"/>
      <c r="F98" s="266"/>
      <c r="G98" s="248"/>
      <c r="H98" s="435"/>
      <c r="I98" s="435"/>
      <c r="J98" s="435"/>
      <c r="K98" s="435"/>
      <c r="L98" s="435"/>
      <c r="M98" s="435"/>
      <c r="N98" s="435"/>
      <c r="O98" s="435"/>
      <c r="P98" s="435"/>
      <c r="Q98" s="435"/>
      <c r="R98" s="435"/>
      <c r="S98" s="435"/>
      <c r="T98" s="435"/>
      <c r="U98" s="435"/>
      <c r="V98" s="435"/>
      <c r="W98" s="435"/>
      <c r="X98" s="435"/>
      <c r="Y98" s="435"/>
      <c r="Z98" s="435"/>
      <c r="AA98" s="437"/>
      <c r="AB98" s="476"/>
      <c r="AC98" s="473"/>
      <c r="AD98" s="473"/>
      <c r="AE98" s="473"/>
      <c r="AF98" s="473"/>
      <c r="AG98" s="265"/>
      <c r="AH98" s="247"/>
      <c r="AI98" s="248"/>
      <c r="AJ98" s="248"/>
      <c r="AK98" s="233" t="str">
        <f t="shared" si="41"/>
        <v>0</v>
      </c>
      <c r="AL98" s="248"/>
      <c r="AM98" s="233" t="str">
        <f t="shared" si="42"/>
        <v>0</v>
      </c>
      <c r="AN98" s="57"/>
      <c r="AO98" s="233" t="str">
        <f t="shared" si="43"/>
        <v>0</v>
      </c>
      <c r="AP98" s="248"/>
      <c r="AQ98" s="233" t="str">
        <f t="shared" si="44"/>
        <v>0</v>
      </c>
      <c r="AR98" s="248"/>
      <c r="AS98" s="233" t="str">
        <f t="shared" si="45"/>
        <v>0</v>
      </c>
      <c r="AT98" s="248"/>
      <c r="AU98" s="233" t="str">
        <f t="shared" si="46"/>
        <v>0</v>
      </c>
      <c r="AV98" s="57"/>
      <c r="AW98" s="233" t="str">
        <f t="shared" si="47"/>
        <v>0</v>
      </c>
      <c r="AX98" s="92" t="str">
        <f t="shared" si="48"/>
        <v/>
      </c>
      <c r="AY98" s="92" t="str">
        <f t="shared" si="49"/>
        <v/>
      </c>
      <c r="AZ98" s="93"/>
      <c r="BA98" s="92" t="str">
        <f t="shared" si="50"/>
        <v/>
      </c>
      <c r="BB98" s="92" t="str">
        <f>IFERROR(VLOOKUP((CONCATENATE(AY98,BA98)),Listados!$U$3:$V$11,2,FALSE),"")</f>
        <v/>
      </c>
      <c r="BC98" s="92" t="str">
        <f t="shared" si="51"/>
        <v/>
      </c>
      <c r="BD98" s="443"/>
      <c r="BE98" s="443"/>
      <c r="BF98" s="443"/>
      <c r="BG98" s="443"/>
      <c r="BH98" s="437"/>
      <c r="BI98" s="437"/>
      <c r="BJ98" s="437"/>
      <c r="BK98" s="437"/>
      <c r="BL98" s="235"/>
      <c r="BM98" s="235"/>
      <c r="BN98" s="238"/>
      <c r="BO98" s="238"/>
      <c r="BP98" s="235"/>
      <c r="BQ98" s="235"/>
      <c r="BR98" s="429"/>
      <c r="BS98" s="429"/>
      <c r="BT98" s="433"/>
      <c r="BU98" s="431"/>
      <c r="BV98" s="433"/>
    </row>
    <row r="99" spans="1:74">
      <c r="A99" s="624">
        <v>24</v>
      </c>
      <c r="B99" s="438"/>
      <c r="C99" s="440"/>
      <c r="D99" s="438"/>
      <c r="E99" s="264"/>
      <c r="F99" s="266"/>
      <c r="G99" s="248"/>
      <c r="H99" s="438"/>
      <c r="I99" s="438"/>
      <c r="J99" s="438"/>
      <c r="K99" s="438"/>
      <c r="L99" s="438"/>
      <c r="M99" s="438"/>
      <c r="N99" s="438"/>
      <c r="O99" s="438"/>
      <c r="P99" s="438"/>
      <c r="Q99" s="438"/>
      <c r="R99" s="438"/>
      <c r="S99" s="438"/>
      <c r="T99" s="438"/>
      <c r="U99" s="438"/>
      <c r="V99" s="438"/>
      <c r="W99" s="438"/>
      <c r="X99" s="438"/>
      <c r="Y99" s="438"/>
      <c r="Z99" s="438"/>
      <c r="AA99" s="440">
        <f>COUNTIF(H99:Z99, "SI")</f>
        <v>0</v>
      </c>
      <c r="AB99" s="476"/>
      <c r="AC99" s="473" t="e">
        <f>+VLOOKUP(AB99,Listados!$K$8:$L$12,2,0)</f>
        <v>#N/A</v>
      </c>
      <c r="AD99" s="473" t="str">
        <f>++IF(OR(AA99=0),"",IF(OR(AA99=1,AA99&lt;=5),"Moderado",IF(OR(AA99=6,AA99&lt;=11),"Mayor",IF(OR(AA99&gt;=12),"Catastrófico",""))))</f>
        <v/>
      </c>
      <c r="AE99" s="473" t="e">
        <f>+VLOOKUP(AD99,Listados!$K$13:$L$17,2,0)</f>
        <v>#N/A</v>
      </c>
      <c r="AF99" s="473" t="str">
        <f>IF(AND(AB99&lt;&gt;"",AD99&lt;&gt;""),VLOOKUP(AB99&amp;AD99,[3]Listados!$M$3:$N$27,2,FALSE),"")</f>
        <v/>
      </c>
      <c r="AG99" s="265"/>
      <c r="AH99" s="267"/>
      <c r="AI99" s="248"/>
      <c r="AJ99" s="248"/>
      <c r="AK99" s="233" t="str">
        <f>+IF(AJ99="si",15,"0")</f>
        <v>0</v>
      </c>
      <c r="AL99" s="248"/>
      <c r="AM99" s="233" t="str">
        <f>+IF(AL99="si",15,"0")</f>
        <v>0</v>
      </c>
      <c r="AN99" s="57"/>
      <c r="AO99" s="233" t="str">
        <f>+IF(AN99="si",15,"0")</f>
        <v>0</v>
      </c>
      <c r="AP99" s="248"/>
      <c r="AQ99" s="233" t="str">
        <f>+IF(AP99="Preventivo",15,IF(AP99="Detectivo",10,"0"))</f>
        <v>0</v>
      </c>
      <c r="AR99" s="248"/>
      <c r="AS99" s="233" t="str">
        <f>+IF(AR99="si",15,"0")</f>
        <v>0</v>
      </c>
      <c r="AT99" s="248"/>
      <c r="AU99" s="233" t="str">
        <f>+IF(AT99="si",15,"0")</f>
        <v>0</v>
      </c>
      <c r="AV99" s="57"/>
      <c r="AW99" s="233" t="str">
        <f>+IF(AV99="Completa",10,IF(AV99="Incompleta",5,"0"))</f>
        <v>0</v>
      </c>
      <c r="AX99" s="92" t="str">
        <f t="shared" si="48"/>
        <v/>
      </c>
      <c r="AY99" s="92" t="str">
        <f t="shared" si="49"/>
        <v/>
      </c>
      <c r="AZ99" s="93"/>
      <c r="BA99" s="92" t="str">
        <f t="shared" si="50"/>
        <v/>
      </c>
      <c r="BB99" s="92" t="str">
        <f>IFERROR(VLOOKUP((CONCATENATE(AY99,BA99)),Listados!$U$3:$V$11,2,FALSE),"")</f>
        <v/>
      </c>
      <c r="BC99" s="92" t="str">
        <f t="shared" si="51"/>
        <v/>
      </c>
      <c r="BD99" s="422" t="e">
        <f>AVERAGE(BC99:BC102)</f>
        <v>#DIV/0!</v>
      </c>
      <c r="BE99" s="422" t="e">
        <f>IF(BD99&lt;=50,"Débil",IF(BD99&lt;=99,"Moderado",IF(BD99=100,"fuerte","")))</f>
        <v>#DIV/0!</v>
      </c>
      <c r="BF99" s="422" t="e">
        <f>+IF(AND(AI99="Preventivo",BE99="Fuerte"),2,IF(AND(AI99="Preventivo",BE99="Moderado"),1,0))</f>
        <v>#DIV/0!</v>
      </c>
      <c r="BG99" s="422" t="e">
        <f>+AC99-BF99</f>
        <v>#N/A</v>
      </c>
      <c r="BH99" s="440" t="e">
        <f>+VLOOKUP(MIN(BG99),Listados!$J$18:$K$24,2,TRUE)</f>
        <v>#N/A</v>
      </c>
      <c r="BI99" s="440" t="str">
        <f>AD99</f>
        <v/>
      </c>
      <c r="BJ99" s="440" t="e">
        <f>IF(AND(BH99&lt;&gt;"",BI99&lt;&gt;""),VLOOKUP(BH99&amp;BI99,Listados!$M$3:$N$27,2,FALSE),"")</f>
        <v>#N/A</v>
      </c>
      <c r="BK99" s="440" t="e">
        <f>+VLOOKUP(BJ99,Listados!$P$3:$Q$6,2,FALSE)</f>
        <v>#N/A</v>
      </c>
      <c r="BL99" s="235"/>
      <c r="BM99" s="235"/>
      <c r="BN99" s="238"/>
      <c r="BO99" s="262"/>
      <c r="BP99" s="235"/>
      <c r="BQ99" s="235"/>
      <c r="BR99" s="572"/>
      <c r="BS99" s="572"/>
      <c r="BT99" s="573"/>
      <c r="BU99" s="574"/>
      <c r="BV99" s="573"/>
    </row>
    <row r="100" spans="1:74">
      <c r="A100" s="625"/>
      <c r="B100" s="439"/>
      <c r="C100" s="441"/>
      <c r="D100" s="439"/>
      <c r="E100" s="264"/>
      <c r="F100" s="266"/>
      <c r="G100" s="248"/>
      <c r="H100" s="439"/>
      <c r="I100" s="439"/>
      <c r="J100" s="439"/>
      <c r="K100" s="439"/>
      <c r="L100" s="439"/>
      <c r="M100" s="439"/>
      <c r="N100" s="439"/>
      <c r="O100" s="439"/>
      <c r="P100" s="439"/>
      <c r="Q100" s="439"/>
      <c r="R100" s="439"/>
      <c r="S100" s="439"/>
      <c r="T100" s="439"/>
      <c r="U100" s="439"/>
      <c r="V100" s="439"/>
      <c r="W100" s="439"/>
      <c r="X100" s="439"/>
      <c r="Y100" s="439"/>
      <c r="Z100" s="439"/>
      <c r="AA100" s="441"/>
      <c r="AB100" s="476"/>
      <c r="AC100" s="473"/>
      <c r="AD100" s="473"/>
      <c r="AE100" s="473"/>
      <c r="AF100" s="473"/>
      <c r="AG100" s="265"/>
      <c r="AH100" s="267"/>
      <c r="AI100" s="248"/>
      <c r="AJ100" s="248"/>
      <c r="AK100" s="233" t="str">
        <f t="shared" si="41"/>
        <v>0</v>
      </c>
      <c r="AL100" s="248"/>
      <c r="AM100" s="233" t="str">
        <f t="shared" si="42"/>
        <v>0</v>
      </c>
      <c r="AN100" s="57"/>
      <c r="AO100" s="233" t="str">
        <f t="shared" si="43"/>
        <v>0</v>
      </c>
      <c r="AP100" s="248"/>
      <c r="AQ100" s="233" t="str">
        <f t="shared" si="44"/>
        <v>0</v>
      </c>
      <c r="AR100" s="248"/>
      <c r="AS100" s="233" t="str">
        <f t="shared" si="45"/>
        <v>0</v>
      </c>
      <c r="AT100" s="248"/>
      <c r="AU100" s="233" t="str">
        <f t="shared" si="46"/>
        <v>0</v>
      </c>
      <c r="AV100" s="57"/>
      <c r="AW100" s="233" t="str">
        <f t="shared" si="47"/>
        <v>0</v>
      </c>
      <c r="AX100" s="92" t="str">
        <f t="shared" si="48"/>
        <v/>
      </c>
      <c r="AY100" s="92" t="str">
        <f t="shared" si="49"/>
        <v/>
      </c>
      <c r="AZ100" s="93"/>
      <c r="BA100" s="92" t="str">
        <f t="shared" si="50"/>
        <v/>
      </c>
      <c r="BB100" s="92" t="str">
        <f>IFERROR(VLOOKUP((CONCATENATE(AY100,BA100)),Listados!$U$3:$V$11,2,FALSE),"")</f>
        <v/>
      </c>
      <c r="BC100" s="92" t="str">
        <f t="shared" si="51"/>
        <v/>
      </c>
      <c r="BD100" s="423"/>
      <c r="BE100" s="423"/>
      <c r="BF100" s="423"/>
      <c r="BG100" s="423"/>
      <c r="BH100" s="441"/>
      <c r="BI100" s="441"/>
      <c r="BJ100" s="441"/>
      <c r="BK100" s="441"/>
      <c r="BL100" s="235"/>
      <c r="BM100" s="235"/>
      <c r="BN100" s="235"/>
      <c r="BO100" s="235"/>
      <c r="BP100" s="235"/>
      <c r="BQ100" s="235"/>
      <c r="BR100" s="428"/>
      <c r="BS100" s="428"/>
      <c r="BT100" s="432"/>
      <c r="BU100" s="430"/>
      <c r="BV100" s="432"/>
    </row>
    <row r="101" spans="1:74">
      <c r="A101" s="625"/>
      <c r="B101" s="439"/>
      <c r="C101" s="441"/>
      <c r="D101" s="439"/>
      <c r="E101" s="264"/>
      <c r="F101" s="266"/>
      <c r="G101" s="248"/>
      <c r="H101" s="439"/>
      <c r="I101" s="439"/>
      <c r="J101" s="439"/>
      <c r="K101" s="439"/>
      <c r="L101" s="439"/>
      <c r="M101" s="439"/>
      <c r="N101" s="439"/>
      <c r="O101" s="439"/>
      <c r="P101" s="439"/>
      <c r="Q101" s="439"/>
      <c r="R101" s="439"/>
      <c r="S101" s="439"/>
      <c r="T101" s="439"/>
      <c r="U101" s="439"/>
      <c r="V101" s="439"/>
      <c r="W101" s="439"/>
      <c r="X101" s="439"/>
      <c r="Y101" s="439"/>
      <c r="Z101" s="439"/>
      <c r="AA101" s="441"/>
      <c r="AB101" s="476"/>
      <c r="AC101" s="473"/>
      <c r="AD101" s="473"/>
      <c r="AE101" s="473"/>
      <c r="AF101" s="473"/>
      <c r="AG101" s="265"/>
      <c r="AH101" s="247"/>
      <c r="AI101" s="248"/>
      <c r="AJ101" s="248"/>
      <c r="AK101" s="233" t="str">
        <f t="shared" si="41"/>
        <v>0</v>
      </c>
      <c r="AL101" s="248"/>
      <c r="AM101" s="233" t="str">
        <f t="shared" si="42"/>
        <v>0</v>
      </c>
      <c r="AN101" s="57"/>
      <c r="AO101" s="233" t="str">
        <f t="shared" si="43"/>
        <v>0</v>
      </c>
      <c r="AP101" s="248"/>
      <c r="AQ101" s="233" t="str">
        <f t="shared" si="44"/>
        <v>0</v>
      </c>
      <c r="AR101" s="248"/>
      <c r="AS101" s="233" t="str">
        <f t="shared" si="45"/>
        <v>0</v>
      </c>
      <c r="AT101" s="248"/>
      <c r="AU101" s="233" t="str">
        <f t="shared" si="46"/>
        <v>0</v>
      </c>
      <c r="AV101" s="57"/>
      <c r="AW101" s="233" t="str">
        <f t="shared" si="47"/>
        <v>0</v>
      </c>
      <c r="AX101" s="92" t="str">
        <f t="shared" si="48"/>
        <v/>
      </c>
      <c r="AY101" s="92" t="str">
        <f t="shared" si="49"/>
        <v/>
      </c>
      <c r="AZ101" s="93"/>
      <c r="BA101" s="92" t="str">
        <f t="shared" si="50"/>
        <v/>
      </c>
      <c r="BB101" s="92" t="str">
        <f>IFERROR(VLOOKUP((CONCATENATE(AY101,BA101)),Listados!$U$3:$V$11,2,FALSE),"")</f>
        <v/>
      </c>
      <c r="BC101" s="92" t="str">
        <f t="shared" si="51"/>
        <v/>
      </c>
      <c r="BD101" s="423"/>
      <c r="BE101" s="423"/>
      <c r="BF101" s="423"/>
      <c r="BG101" s="423"/>
      <c r="BH101" s="441"/>
      <c r="BI101" s="441"/>
      <c r="BJ101" s="441"/>
      <c r="BK101" s="441"/>
      <c r="BL101" s="235"/>
      <c r="BM101" s="235"/>
      <c r="BN101" s="238"/>
      <c r="BO101" s="238"/>
      <c r="BP101" s="235"/>
      <c r="BQ101" s="235"/>
      <c r="BR101" s="428"/>
      <c r="BS101" s="428"/>
      <c r="BT101" s="432"/>
      <c r="BU101" s="430"/>
      <c r="BV101" s="432"/>
    </row>
    <row r="102" spans="1:74">
      <c r="A102" s="626"/>
      <c r="B102" s="435"/>
      <c r="C102" s="437"/>
      <c r="D102" s="435"/>
      <c r="E102" s="264"/>
      <c r="F102" s="266"/>
      <c r="G102" s="248"/>
      <c r="H102" s="435"/>
      <c r="I102" s="435"/>
      <c r="J102" s="435"/>
      <c r="K102" s="435"/>
      <c r="L102" s="435"/>
      <c r="M102" s="435"/>
      <c r="N102" s="435"/>
      <c r="O102" s="435"/>
      <c r="P102" s="435"/>
      <c r="Q102" s="435"/>
      <c r="R102" s="435"/>
      <c r="S102" s="435"/>
      <c r="T102" s="435"/>
      <c r="U102" s="435"/>
      <c r="V102" s="435"/>
      <c r="W102" s="435"/>
      <c r="X102" s="435"/>
      <c r="Y102" s="435"/>
      <c r="Z102" s="435"/>
      <c r="AA102" s="437"/>
      <c r="AB102" s="476"/>
      <c r="AC102" s="473"/>
      <c r="AD102" s="473"/>
      <c r="AE102" s="473"/>
      <c r="AF102" s="473"/>
      <c r="AG102" s="265"/>
      <c r="AH102" s="247"/>
      <c r="AI102" s="248"/>
      <c r="AJ102" s="248"/>
      <c r="AK102" s="233" t="str">
        <f t="shared" si="41"/>
        <v>0</v>
      </c>
      <c r="AL102" s="248"/>
      <c r="AM102" s="233" t="str">
        <f t="shared" si="42"/>
        <v>0</v>
      </c>
      <c r="AN102" s="57"/>
      <c r="AO102" s="233" t="str">
        <f t="shared" si="43"/>
        <v>0</v>
      </c>
      <c r="AP102" s="248"/>
      <c r="AQ102" s="233" t="str">
        <f t="shared" si="44"/>
        <v>0</v>
      </c>
      <c r="AR102" s="248"/>
      <c r="AS102" s="233" t="str">
        <f t="shared" si="45"/>
        <v>0</v>
      </c>
      <c r="AT102" s="248"/>
      <c r="AU102" s="233" t="str">
        <f t="shared" si="46"/>
        <v>0</v>
      </c>
      <c r="AV102" s="57"/>
      <c r="AW102" s="233" t="str">
        <f t="shared" si="47"/>
        <v>0</v>
      </c>
      <c r="AX102" s="92" t="str">
        <f t="shared" si="48"/>
        <v/>
      </c>
      <c r="AY102" s="92" t="str">
        <f t="shared" si="49"/>
        <v/>
      </c>
      <c r="AZ102" s="93"/>
      <c r="BA102" s="92" t="str">
        <f t="shared" si="50"/>
        <v/>
      </c>
      <c r="BB102" s="92" t="str">
        <f>IFERROR(VLOOKUP((CONCATENATE(AY102,BA102)),Listados!$U$3:$V$11,2,FALSE),"")</f>
        <v/>
      </c>
      <c r="BC102" s="92" t="str">
        <f t="shared" si="51"/>
        <v/>
      </c>
      <c r="BD102" s="443"/>
      <c r="BE102" s="443"/>
      <c r="BF102" s="443"/>
      <c r="BG102" s="443"/>
      <c r="BH102" s="437"/>
      <c r="BI102" s="437"/>
      <c r="BJ102" s="437"/>
      <c r="BK102" s="437"/>
      <c r="BL102" s="235"/>
      <c r="BM102" s="235"/>
      <c r="BN102" s="238"/>
      <c r="BO102" s="238"/>
      <c r="BP102" s="235"/>
      <c r="BQ102" s="235"/>
      <c r="BR102" s="429"/>
      <c r="BS102" s="429"/>
      <c r="BT102" s="433"/>
      <c r="BU102" s="431"/>
      <c r="BV102" s="433"/>
    </row>
    <row r="103" spans="1:74">
      <c r="A103" s="624">
        <v>25</v>
      </c>
      <c r="B103" s="438"/>
      <c r="C103" s="440"/>
      <c r="D103" s="438"/>
      <c r="E103" s="264"/>
      <c r="F103" s="266"/>
      <c r="G103" s="248"/>
      <c r="H103" s="438"/>
      <c r="I103" s="438"/>
      <c r="J103" s="438"/>
      <c r="K103" s="438"/>
      <c r="L103" s="438"/>
      <c r="M103" s="438"/>
      <c r="N103" s="438"/>
      <c r="O103" s="438"/>
      <c r="P103" s="438"/>
      <c r="Q103" s="438"/>
      <c r="R103" s="438"/>
      <c r="S103" s="438"/>
      <c r="T103" s="438"/>
      <c r="U103" s="438"/>
      <c r="V103" s="438"/>
      <c r="W103" s="438"/>
      <c r="X103" s="438"/>
      <c r="Y103" s="438"/>
      <c r="Z103" s="438"/>
      <c r="AA103" s="440">
        <f>COUNTIF(H103:Z103, "SI")</f>
        <v>0</v>
      </c>
      <c r="AB103" s="476"/>
      <c r="AC103" s="473" t="e">
        <f>+VLOOKUP(AB103,Listados!$K$8:$L$12,2,0)</f>
        <v>#N/A</v>
      </c>
      <c r="AD103" s="473" t="str">
        <f>++IF(OR(AA103=0),"",IF(OR(AA103=1,AA103&lt;=5),"Moderado",IF(OR(AA103=6,AA103&lt;=11),"Mayor",IF(OR(AA103&gt;=12),"Catastrófico",""))))</f>
        <v/>
      </c>
      <c r="AE103" s="473" t="e">
        <f>+VLOOKUP(AD103,Listados!$K$13:$L$17,2,0)</f>
        <v>#N/A</v>
      </c>
      <c r="AF103" s="473" t="str">
        <f>IF(AND(AB103&lt;&gt;"",AD103&lt;&gt;""),VLOOKUP(AB103&amp;AD103,[3]Listados!$M$3:$N$27,2,FALSE),"")</f>
        <v/>
      </c>
      <c r="AG103" s="265"/>
      <c r="AH103" s="267"/>
      <c r="AI103" s="248"/>
      <c r="AJ103" s="248"/>
      <c r="AK103" s="233" t="str">
        <f>+IF(AJ103="si",15,"0")</f>
        <v>0</v>
      </c>
      <c r="AL103" s="248"/>
      <c r="AM103" s="233" t="str">
        <f>+IF(AL103="si",15,"0")</f>
        <v>0</v>
      </c>
      <c r="AN103" s="57"/>
      <c r="AO103" s="233" t="str">
        <f>+IF(AN103="si",15,"0")</f>
        <v>0</v>
      </c>
      <c r="AP103" s="248"/>
      <c r="AQ103" s="233" t="str">
        <f>+IF(AP103="Preventivo",15,IF(AP103="Detectivo",10,"0"))</f>
        <v>0</v>
      </c>
      <c r="AR103" s="248"/>
      <c r="AS103" s="233" t="str">
        <f>+IF(AR103="si",15,"0")</f>
        <v>0</v>
      </c>
      <c r="AT103" s="248"/>
      <c r="AU103" s="233" t="str">
        <f>+IF(AT103="si",15,"0")</f>
        <v>0</v>
      </c>
      <c r="AV103" s="57"/>
      <c r="AW103" s="233" t="str">
        <f>+IF(AV103="Completa",10,IF(AV103="Incompleta",5,"0"))</f>
        <v>0</v>
      </c>
      <c r="AX103" s="92" t="str">
        <f t="shared" si="48"/>
        <v/>
      </c>
      <c r="AY103" s="92" t="str">
        <f t="shared" si="49"/>
        <v/>
      </c>
      <c r="AZ103" s="93"/>
      <c r="BA103" s="92" t="str">
        <f t="shared" si="50"/>
        <v/>
      </c>
      <c r="BB103" s="92" t="str">
        <f>IFERROR(VLOOKUP((CONCATENATE(AY103,BA103)),Listados!$U$3:$V$11,2,FALSE),"")</f>
        <v/>
      </c>
      <c r="BC103" s="92" t="str">
        <f t="shared" si="51"/>
        <v/>
      </c>
      <c r="BD103" s="422" t="e">
        <f>AVERAGE(BC103:BC106)</f>
        <v>#DIV/0!</v>
      </c>
      <c r="BE103" s="422" t="e">
        <f>IF(BD103&lt;=50,"Débil",IF(BD103&lt;=99,"Moderado",IF(BD103=100,"fuerte","")))</f>
        <v>#DIV/0!</v>
      </c>
      <c r="BF103" s="422" t="e">
        <f>+IF(AND(AI103="Preventivo",BE103="Fuerte"),2,IF(AND(AI103="Preventivo",BE103="Moderado"),1,0))</f>
        <v>#DIV/0!</v>
      </c>
      <c r="BG103" s="422" t="e">
        <f>+AC103-BF103</f>
        <v>#N/A</v>
      </c>
      <c r="BH103" s="440" t="e">
        <f>+VLOOKUP(MIN(BG103),Listados!$J$18:$K$24,2,TRUE)</f>
        <v>#N/A</v>
      </c>
      <c r="BI103" s="440" t="str">
        <f>AD103</f>
        <v/>
      </c>
      <c r="BJ103" s="440" t="e">
        <f>IF(AND(BH103&lt;&gt;"",BI103&lt;&gt;""),VLOOKUP(BH103&amp;BI103,Listados!$M$3:$N$27,2,FALSE),"")</f>
        <v>#N/A</v>
      </c>
      <c r="BK103" s="440" t="e">
        <f>+VLOOKUP(BJ103,Listados!$P$3:$Q$6,2,FALSE)</f>
        <v>#N/A</v>
      </c>
      <c r="BL103" s="235"/>
      <c r="BM103" s="235"/>
      <c r="BN103" s="238"/>
      <c r="BO103" s="262"/>
      <c r="BP103" s="235"/>
      <c r="BQ103" s="235"/>
      <c r="BR103" s="572"/>
      <c r="BS103" s="572"/>
      <c r="BT103" s="573"/>
      <c r="BU103" s="574"/>
      <c r="BV103" s="573"/>
    </row>
    <row r="104" spans="1:74">
      <c r="A104" s="625"/>
      <c r="B104" s="439"/>
      <c r="C104" s="441"/>
      <c r="D104" s="439"/>
      <c r="E104" s="264"/>
      <c r="F104" s="266"/>
      <c r="G104" s="248"/>
      <c r="H104" s="439"/>
      <c r="I104" s="439"/>
      <c r="J104" s="439"/>
      <c r="K104" s="439"/>
      <c r="L104" s="439"/>
      <c r="M104" s="439"/>
      <c r="N104" s="439"/>
      <c r="O104" s="439"/>
      <c r="P104" s="439"/>
      <c r="Q104" s="439"/>
      <c r="R104" s="439"/>
      <c r="S104" s="439"/>
      <c r="T104" s="439"/>
      <c r="U104" s="439"/>
      <c r="V104" s="439"/>
      <c r="W104" s="439"/>
      <c r="X104" s="439"/>
      <c r="Y104" s="439"/>
      <c r="Z104" s="439"/>
      <c r="AA104" s="441"/>
      <c r="AB104" s="476"/>
      <c r="AC104" s="473"/>
      <c r="AD104" s="473"/>
      <c r="AE104" s="473"/>
      <c r="AF104" s="473"/>
      <c r="AG104" s="265"/>
      <c r="AH104" s="267"/>
      <c r="AI104" s="248"/>
      <c r="AJ104" s="248"/>
      <c r="AK104" s="233" t="str">
        <f t="shared" si="41"/>
        <v>0</v>
      </c>
      <c r="AL104" s="248"/>
      <c r="AM104" s="233" t="str">
        <f t="shared" si="42"/>
        <v>0</v>
      </c>
      <c r="AN104" s="57"/>
      <c r="AO104" s="233" t="str">
        <f t="shared" si="43"/>
        <v>0</v>
      </c>
      <c r="AP104" s="248"/>
      <c r="AQ104" s="233" t="str">
        <f t="shared" si="44"/>
        <v>0</v>
      </c>
      <c r="AR104" s="248"/>
      <c r="AS104" s="233" t="str">
        <f t="shared" si="45"/>
        <v>0</v>
      </c>
      <c r="AT104" s="248"/>
      <c r="AU104" s="233" t="str">
        <f t="shared" si="46"/>
        <v>0</v>
      </c>
      <c r="AV104" s="57"/>
      <c r="AW104" s="233" t="str">
        <f t="shared" si="47"/>
        <v>0</v>
      </c>
      <c r="AX104" s="92" t="str">
        <f t="shared" si="48"/>
        <v/>
      </c>
      <c r="AY104" s="92" t="str">
        <f t="shared" si="49"/>
        <v/>
      </c>
      <c r="AZ104" s="93"/>
      <c r="BA104" s="92" t="str">
        <f t="shared" si="50"/>
        <v/>
      </c>
      <c r="BB104" s="92" t="str">
        <f>IFERROR(VLOOKUP((CONCATENATE(AY104,BA104)),Listados!$U$3:$V$11,2,FALSE),"")</f>
        <v/>
      </c>
      <c r="BC104" s="92" t="str">
        <f t="shared" si="51"/>
        <v/>
      </c>
      <c r="BD104" s="423"/>
      <c r="BE104" s="423"/>
      <c r="BF104" s="423"/>
      <c r="BG104" s="423"/>
      <c r="BH104" s="441"/>
      <c r="BI104" s="441"/>
      <c r="BJ104" s="441"/>
      <c r="BK104" s="441"/>
      <c r="BL104" s="235"/>
      <c r="BM104" s="235"/>
      <c r="BN104" s="235"/>
      <c r="BO104" s="235"/>
      <c r="BP104" s="235"/>
      <c r="BQ104" s="235"/>
      <c r="BR104" s="428"/>
      <c r="BS104" s="428"/>
      <c r="BT104" s="432"/>
      <c r="BU104" s="430"/>
      <c r="BV104" s="432"/>
    </row>
    <row r="105" spans="1:74">
      <c r="A105" s="625"/>
      <c r="B105" s="439"/>
      <c r="C105" s="441"/>
      <c r="D105" s="439"/>
      <c r="E105" s="264"/>
      <c r="F105" s="266"/>
      <c r="G105" s="248"/>
      <c r="H105" s="439"/>
      <c r="I105" s="439"/>
      <c r="J105" s="439"/>
      <c r="K105" s="439"/>
      <c r="L105" s="439"/>
      <c r="M105" s="439"/>
      <c r="N105" s="439"/>
      <c r="O105" s="439"/>
      <c r="P105" s="439"/>
      <c r="Q105" s="439"/>
      <c r="R105" s="439"/>
      <c r="S105" s="439"/>
      <c r="T105" s="439"/>
      <c r="U105" s="439"/>
      <c r="V105" s="439"/>
      <c r="W105" s="439"/>
      <c r="X105" s="439"/>
      <c r="Y105" s="439"/>
      <c r="Z105" s="439"/>
      <c r="AA105" s="441"/>
      <c r="AB105" s="476"/>
      <c r="AC105" s="473"/>
      <c r="AD105" s="473"/>
      <c r="AE105" s="473"/>
      <c r="AF105" s="473"/>
      <c r="AG105" s="265"/>
      <c r="AH105" s="247"/>
      <c r="AI105" s="248"/>
      <c r="AJ105" s="248"/>
      <c r="AK105" s="233" t="str">
        <f t="shared" si="41"/>
        <v>0</v>
      </c>
      <c r="AL105" s="248"/>
      <c r="AM105" s="233" t="str">
        <f t="shared" si="42"/>
        <v>0</v>
      </c>
      <c r="AN105" s="57"/>
      <c r="AO105" s="233" t="str">
        <f t="shared" si="43"/>
        <v>0</v>
      </c>
      <c r="AP105" s="248"/>
      <c r="AQ105" s="233" t="str">
        <f t="shared" si="44"/>
        <v>0</v>
      </c>
      <c r="AR105" s="248"/>
      <c r="AS105" s="233" t="str">
        <f t="shared" si="45"/>
        <v>0</v>
      </c>
      <c r="AT105" s="248"/>
      <c r="AU105" s="233" t="str">
        <f t="shared" si="46"/>
        <v>0</v>
      </c>
      <c r="AV105" s="57"/>
      <c r="AW105" s="233" t="str">
        <f t="shared" si="47"/>
        <v>0</v>
      </c>
      <c r="AX105" s="92" t="str">
        <f t="shared" si="48"/>
        <v/>
      </c>
      <c r="AY105" s="92" t="str">
        <f t="shared" si="49"/>
        <v/>
      </c>
      <c r="AZ105" s="93"/>
      <c r="BA105" s="92" t="str">
        <f t="shared" si="50"/>
        <v/>
      </c>
      <c r="BB105" s="92" t="str">
        <f>IFERROR(VLOOKUP((CONCATENATE(AY105,BA105)),Listados!$U$3:$V$11,2,FALSE),"")</f>
        <v/>
      </c>
      <c r="BC105" s="92" t="str">
        <f t="shared" si="51"/>
        <v/>
      </c>
      <c r="BD105" s="423"/>
      <c r="BE105" s="423"/>
      <c r="BF105" s="423"/>
      <c r="BG105" s="423"/>
      <c r="BH105" s="441"/>
      <c r="BI105" s="441"/>
      <c r="BJ105" s="441"/>
      <c r="BK105" s="441"/>
      <c r="BL105" s="235"/>
      <c r="BM105" s="235"/>
      <c r="BN105" s="238"/>
      <c r="BO105" s="238"/>
      <c r="BP105" s="235"/>
      <c r="BQ105" s="235"/>
      <c r="BR105" s="428"/>
      <c r="BS105" s="428"/>
      <c r="BT105" s="432"/>
      <c r="BU105" s="430"/>
      <c r="BV105" s="432"/>
    </row>
    <row r="106" spans="1:74">
      <c r="A106" s="626"/>
      <c r="B106" s="435"/>
      <c r="C106" s="437"/>
      <c r="D106" s="435"/>
      <c r="E106" s="264"/>
      <c r="F106" s="266"/>
      <c r="G106" s="248"/>
      <c r="H106" s="435"/>
      <c r="I106" s="435"/>
      <c r="J106" s="435"/>
      <c r="K106" s="435"/>
      <c r="L106" s="435"/>
      <c r="M106" s="435"/>
      <c r="N106" s="435"/>
      <c r="O106" s="435"/>
      <c r="P106" s="435"/>
      <c r="Q106" s="435"/>
      <c r="R106" s="435"/>
      <c r="S106" s="435"/>
      <c r="T106" s="435"/>
      <c r="U106" s="435"/>
      <c r="V106" s="435"/>
      <c r="W106" s="435"/>
      <c r="X106" s="435"/>
      <c r="Y106" s="435"/>
      <c r="Z106" s="435"/>
      <c r="AA106" s="437"/>
      <c r="AB106" s="476"/>
      <c r="AC106" s="473"/>
      <c r="AD106" s="473"/>
      <c r="AE106" s="473"/>
      <c r="AF106" s="473"/>
      <c r="AG106" s="265"/>
      <c r="AH106" s="247"/>
      <c r="AI106" s="248"/>
      <c r="AJ106" s="248"/>
      <c r="AK106" s="233" t="str">
        <f t="shared" si="41"/>
        <v>0</v>
      </c>
      <c r="AL106" s="248"/>
      <c r="AM106" s="233" t="str">
        <f t="shared" si="42"/>
        <v>0</v>
      </c>
      <c r="AN106" s="57"/>
      <c r="AO106" s="233" t="str">
        <f t="shared" si="43"/>
        <v>0</v>
      </c>
      <c r="AP106" s="248"/>
      <c r="AQ106" s="233" t="str">
        <f t="shared" si="44"/>
        <v>0</v>
      </c>
      <c r="AR106" s="248"/>
      <c r="AS106" s="233" t="str">
        <f t="shared" si="45"/>
        <v>0</v>
      </c>
      <c r="AT106" s="248"/>
      <c r="AU106" s="233" t="str">
        <f t="shared" si="46"/>
        <v>0</v>
      </c>
      <c r="AV106" s="57"/>
      <c r="AW106" s="233" t="str">
        <f t="shared" si="47"/>
        <v>0</v>
      </c>
      <c r="AX106" s="92" t="str">
        <f t="shared" si="48"/>
        <v/>
      </c>
      <c r="AY106" s="92" t="str">
        <f t="shared" si="49"/>
        <v/>
      </c>
      <c r="AZ106" s="93"/>
      <c r="BA106" s="92" t="str">
        <f t="shared" si="50"/>
        <v/>
      </c>
      <c r="BB106" s="92" t="str">
        <f>IFERROR(VLOOKUP((CONCATENATE(AY106,BA106)),Listados!$U$3:$V$11,2,FALSE),"")</f>
        <v/>
      </c>
      <c r="BC106" s="92" t="str">
        <f t="shared" si="51"/>
        <v/>
      </c>
      <c r="BD106" s="443"/>
      <c r="BE106" s="443"/>
      <c r="BF106" s="443"/>
      <c r="BG106" s="443"/>
      <c r="BH106" s="437"/>
      <c r="BI106" s="437"/>
      <c r="BJ106" s="437"/>
      <c r="BK106" s="437"/>
      <c r="BL106" s="235"/>
      <c r="BM106" s="235"/>
      <c r="BN106" s="238"/>
      <c r="BO106" s="238"/>
      <c r="BP106" s="235"/>
      <c r="BQ106" s="235"/>
      <c r="BR106" s="429"/>
      <c r="BS106" s="429"/>
      <c r="BT106" s="433"/>
      <c r="BU106" s="431"/>
      <c r="BV106" s="433"/>
    </row>
    <row r="107" spans="1:74">
      <c r="A107" s="624">
        <v>26</v>
      </c>
      <c r="B107" s="438"/>
      <c r="C107" s="440"/>
      <c r="D107" s="438"/>
      <c r="E107" s="264"/>
      <c r="F107" s="266"/>
      <c r="G107" s="248"/>
      <c r="H107" s="438"/>
      <c r="I107" s="438"/>
      <c r="J107" s="438"/>
      <c r="K107" s="438"/>
      <c r="L107" s="438"/>
      <c r="M107" s="438"/>
      <c r="N107" s="438"/>
      <c r="O107" s="438"/>
      <c r="P107" s="438"/>
      <c r="Q107" s="438"/>
      <c r="R107" s="438"/>
      <c r="S107" s="438"/>
      <c r="T107" s="438"/>
      <c r="U107" s="438"/>
      <c r="V107" s="438"/>
      <c r="W107" s="438"/>
      <c r="X107" s="438"/>
      <c r="Y107" s="438"/>
      <c r="Z107" s="438"/>
      <c r="AA107" s="440">
        <f>COUNTIF(H107:Z107, "SI")</f>
        <v>0</v>
      </c>
      <c r="AB107" s="476"/>
      <c r="AC107" s="473" t="e">
        <f>+VLOOKUP(AB107,Listados!$K$8:$L$12,2,0)</f>
        <v>#N/A</v>
      </c>
      <c r="AD107" s="473" t="str">
        <f>++IF(OR(AA107=0),"",IF(OR(AA107=1,AA107&lt;=5),"Moderado",IF(OR(AA107=6,AA107&lt;=11),"Mayor",IF(OR(AA107&gt;=12),"Catastrófico",""))))</f>
        <v/>
      </c>
      <c r="AE107" s="473" t="e">
        <f>+VLOOKUP(AD107,Listados!$K$13:$L$17,2,0)</f>
        <v>#N/A</v>
      </c>
      <c r="AF107" s="473" t="str">
        <f>IF(AND(AB107&lt;&gt;"",AD107&lt;&gt;""),VLOOKUP(AB107&amp;AD107,[3]Listados!$M$3:$N$27,2,FALSE),"")</f>
        <v/>
      </c>
      <c r="AG107" s="265"/>
      <c r="AH107" s="267"/>
      <c r="AI107" s="248"/>
      <c r="AJ107" s="248"/>
      <c r="AK107" s="233" t="str">
        <f>+IF(AJ107="si",15,"0")</f>
        <v>0</v>
      </c>
      <c r="AL107" s="248"/>
      <c r="AM107" s="233" t="str">
        <f>+IF(AL107="si",15,"0")</f>
        <v>0</v>
      </c>
      <c r="AN107" s="57"/>
      <c r="AO107" s="233" t="str">
        <f>+IF(AN107="si",15,"0")</f>
        <v>0</v>
      </c>
      <c r="AP107" s="248"/>
      <c r="AQ107" s="233" t="str">
        <f>+IF(AP107="Preventivo",15,IF(AP107="Detectivo",10,"0"))</f>
        <v>0</v>
      </c>
      <c r="AR107" s="248"/>
      <c r="AS107" s="233" t="str">
        <f>+IF(AR107="si",15,"0")</f>
        <v>0</v>
      </c>
      <c r="AT107" s="248"/>
      <c r="AU107" s="233" t="str">
        <f>+IF(AT107="si",15,"0")</f>
        <v>0</v>
      </c>
      <c r="AV107" s="57"/>
      <c r="AW107" s="233" t="str">
        <f>+IF(AV107="Completa",10,IF(AV107="Incompleta",5,"0"))</f>
        <v>0</v>
      </c>
      <c r="AX107" s="92" t="str">
        <f t="shared" si="48"/>
        <v/>
      </c>
      <c r="AY107" s="92" t="str">
        <f t="shared" si="49"/>
        <v/>
      </c>
      <c r="AZ107" s="93"/>
      <c r="BA107" s="92" t="str">
        <f t="shared" si="50"/>
        <v/>
      </c>
      <c r="BB107" s="92" t="str">
        <f>IFERROR(VLOOKUP((CONCATENATE(AY107,BA107)),Listados!$U$3:$V$11,2,FALSE),"")</f>
        <v/>
      </c>
      <c r="BC107" s="92" t="str">
        <f t="shared" si="51"/>
        <v/>
      </c>
      <c r="BD107" s="422" t="e">
        <f>AVERAGE(BC107:BC110)</f>
        <v>#DIV/0!</v>
      </c>
      <c r="BE107" s="422" t="e">
        <f>IF(BD107&lt;=50,"Débil",IF(BD107&lt;=99,"Moderado",IF(BD107=100,"fuerte","")))</f>
        <v>#DIV/0!</v>
      </c>
      <c r="BF107" s="422" t="e">
        <f>+IF(AND(AI107="Preventivo",BE107="Fuerte"),2,IF(AND(AI107="Preventivo",BE107="Moderado"),1,0))</f>
        <v>#DIV/0!</v>
      </c>
      <c r="BG107" s="422" t="e">
        <f>+AC107-BF107</f>
        <v>#N/A</v>
      </c>
      <c r="BH107" s="440" t="e">
        <f>+VLOOKUP(MIN(BG107),Listados!$J$18:$K$24,2,TRUE)</f>
        <v>#N/A</v>
      </c>
      <c r="BI107" s="440" t="str">
        <f>AD107</f>
        <v/>
      </c>
      <c r="BJ107" s="440" t="e">
        <f>IF(AND(BH107&lt;&gt;"",BI107&lt;&gt;""),VLOOKUP(BH107&amp;BI107,Listados!$M$3:$N$27,2,FALSE),"")</f>
        <v>#N/A</v>
      </c>
      <c r="BK107" s="440" t="e">
        <f>+VLOOKUP(BJ107,Listados!$P$3:$Q$6,2,FALSE)</f>
        <v>#N/A</v>
      </c>
      <c r="BL107" s="235"/>
      <c r="BM107" s="235"/>
      <c r="BN107" s="238"/>
      <c r="BO107" s="262"/>
      <c r="BP107" s="235"/>
      <c r="BQ107" s="235"/>
      <c r="BR107" s="572"/>
      <c r="BS107" s="572"/>
      <c r="BT107" s="573"/>
      <c r="BU107" s="574"/>
      <c r="BV107" s="573"/>
    </row>
    <row r="108" spans="1:74">
      <c r="A108" s="625"/>
      <c r="B108" s="439"/>
      <c r="C108" s="441"/>
      <c r="D108" s="439"/>
      <c r="E108" s="264"/>
      <c r="F108" s="266"/>
      <c r="G108" s="248"/>
      <c r="H108" s="439"/>
      <c r="I108" s="439"/>
      <c r="J108" s="439"/>
      <c r="K108" s="439"/>
      <c r="L108" s="439"/>
      <c r="M108" s="439"/>
      <c r="N108" s="439"/>
      <c r="O108" s="439"/>
      <c r="P108" s="439"/>
      <c r="Q108" s="439"/>
      <c r="R108" s="439"/>
      <c r="S108" s="439"/>
      <c r="T108" s="439"/>
      <c r="U108" s="439"/>
      <c r="V108" s="439"/>
      <c r="W108" s="439"/>
      <c r="X108" s="439"/>
      <c r="Y108" s="439"/>
      <c r="Z108" s="439"/>
      <c r="AA108" s="441"/>
      <c r="AB108" s="476"/>
      <c r="AC108" s="473"/>
      <c r="AD108" s="473"/>
      <c r="AE108" s="473"/>
      <c r="AF108" s="473"/>
      <c r="AG108" s="265"/>
      <c r="AH108" s="267"/>
      <c r="AI108" s="248"/>
      <c r="AJ108" s="248"/>
      <c r="AK108" s="233" t="str">
        <f t="shared" si="41"/>
        <v>0</v>
      </c>
      <c r="AL108" s="248"/>
      <c r="AM108" s="233" t="str">
        <f t="shared" si="42"/>
        <v>0</v>
      </c>
      <c r="AN108" s="57"/>
      <c r="AO108" s="233" t="str">
        <f t="shared" si="43"/>
        <v>0</v>
      </c>
      <c r="AP108" s="248"/>
      <c r="AQ108" s="233" t="str">
        <f t="shared" si="44"/>
        <v>0</v>
      </c>
      <c r="AR108" s="248"/>
      <c r="AS108" s="233" t="str">
        <f t="shared" si="45"/>
        <v>0</v>
      </c>
      <c r="AT108" s="248"/>
      <c r="AU108" s="233" t="str">
        <f t="shared" si="46"/>
        <v>0</v>
      </c>
      <c r="AV108" s="57"/>
      <c r="AW108" s="233" t="str">
        <f t="shared" si="47"/>
        <v>0</v>
      </c>
      <c r="AX108" s="92" t="str">
        <f t="shared" si="48"/>
        <v/>
      </c>
      <c r="AY108" s="92" t="str">
        <f t="shared" si="49"/>
        <v/>
      </c>
      <c r="AZ108" s="93"/>
      <c r="BA108" s="92" t="str">
        <f t="shared" si="50"/>
        <v/>
      </c>
      <c r="BB108" s="92" t="str">
        <f>IFERROR(VLOOKUP((CONCATENATE(AY108,BA108)),Listados!$U$3:$V$11,2,FALSE),"")</f>
        <v/>
      </c>
      <c r="BC108" s="92" t="str">
        <f t="shared" si="51"/>
        <v/>
      </c>
      <c r="BD108" s="423"/>
      <c r="BE108" s="423"/>
      <c r="BF108" s="423"/>
      <c r="BG108" s="423"/>
      <c r="BH108" s="441"/>
      <c r="BI108" s="441"/>
      <c r="BJ108" s="441"/>
      <c r="BK108" s="441"/>
      <c r="BL108" s="235"/>
      <c r="BM108" s="235"/>
      <c r="BN108" s="235"/>
      <c r="BO108" s="235"/>
      <c r="BP108" s="235"/>
      <c r="BQ108" s="235"/>
      <c r="BR108" s="428"/>
      <c r="BS108" s="428"/>
      <c r="BT108" s="432"/>
      <c r="BU108" s="430"/>
      <c r="BV108" s="432"/>
    </row>
    <row r="109" spans="1:74">
      <c r="A109" s="625"/>
      <c r="B109" s="439"/>
      <c r="C109" s="441"/>
      <c r="D109" s="439"/>
      <c r="E109" s="264"/>
      <c r="F109" s="266"/>
      <c r="G109" s="248"/>
      <c r="H109" s="439"/>
      <c r="I109" s="439"/>
      <c r="J109" s="439"/>
      <c r="K109" s="439"/>
      <c r="L109" s="439"/>
      <c r="M109" s="439"/>
      <c r="N109" s="439"/>
      <c r="O109" s="439"/>
      <c r="P109" s="439"/>
      <c r="Q109" s="439"/>
      <c r="R109" s="439"/>
      <c r="S109" s="439"/>
      <c r="T109" s="439"/>
      <c r="U109" s="439"/>
      <c r="V109" s="439"/>
      <c r="W109" s="439"/>
      <c r="X109" s="439"/>
      <c r="Y109" s="439"/>
      <c r="Z109" s="439"/>
      <c r="AA109" s="441"/>
      <c r="AB109" s="476"/>
      <c r="AC109" s="473"/>
      <c r="AD109" s="473"/>
      <c r="AE109" s="473"/>
      <c r="AF109" s="473"/>
      <c r="AG109" s="265"/>
      <c r="AH109" s="247"/>
      <c r="AI109" s="248"/>
      <c r="AJ109" s="248"/>
      <c r="AK109" s="233" t="str">
        <f t="shared" si="41"/>
        <v>0</v>
      </c>
      <c r="AL109" s="248"/>
      <c r="AM109" s="233" t="str">
        <f t="shared" si="42"/>
        <v>0</v>
      </c>
      <c r="AN109" s="57"/>
      <c r="AO109" s="233" t="str">
        <f t="shared" si="43"/>
        <v>0</v>
      </c>
      <c r="AP109" s="248"/>
      <c r="AQ109" s="233" t="str">
        <f t="shared" si="44"/>
        <v>0</v>
      </c>
      <c r="AR109" s="248"/>
      <c r="AS109" s="233" t="str">
        <f t="shared" si="45"/>
        <v>0</v>
      </c>
      <c r="AT109" s="248"/>
      <c r="AU109" s="233" t="str">
        <f t="shared" si="46"/>
        <v>0</v>
      </c>
      <c r="AV109" s="57"/>
      <c r="AW109" s="233" t="str">
        <f t="shared" si="47"/>
        <v>0</v>
      </c>
      <c r="AX109" s="92" t="str">
        <f t="shared" si="48"/>
        <v/>
      </c>
      <c r="AY109" s="92" t="str">
        <f t="shared" si="49"/>
        <v/>
      </c>
      <c r="AZ109" s="93"/>
      <c r="BA109" s="92" t="str">
        <f t="shared" si="50"/>
        <v/>
      </c>
      <c r="BB109" s="92" t="str">
        <f>IFERROR(VLOOKUP((CONCATENATE(AY109,BA109)),Listados!$U$3:$V$11,2,FALSE),"")</f>
        <v/>
      </c>
      <c r="BC109" s="92" t="str">
        <f t="shared" si="51"/>
        <v/>
      </c>
      <c r="BD109" s="423"/>
      <c r="BE109" s="423"/>
      <c r="BF109" s="423"/>
      <c r="BG109" s="423"/>
      <c r="BH109" s="441"/>
      <c r="BI109" s="441"/>
      <c r="BJ109" s="441"/>
      <c r="BK109" s="441"/>
      <c r="BL109" s="235"/>
      <c r="BM109" s="235"/>
      <c r="BN109" s="238"/>
      <c r="BO109" s="238"/>
      <c r="BP109" s="235"/>
      <c r="BQ109" s="235"/>
      <c r="BR109" s="428"/>
      <c r="BS109" s="428"/>
      <c r="BT109" s="432"/>
      <c r="BU109" s="430"/>
      <c r="BV109" s="432"/>
    </row>
    <row r="110" spans="1:74">
      <c r="A110" s="626"/>
      <c r="B110" s="435"/>
      <c r="C110" s="437"/>
      <c r="D110" s="435"/>
      <c r="E110" s="264"/>
      <c r="F110" s="266"/>
      <c r="G110" s="248"/>
      <c r="H110" s="435"/>
      <c r="I110" s="435"/>
      <c r="J110" s="435"/>
      <c r="K110" s="435"/>
      <c r="L110" s="435"/>
      <c r="M110" s="435"/>
      <c r="N110" s="435"/>
      <c r="O110" s="435"/>
      <c r="P110" s="435"/>
      <c r="Q110" s="435"/>
      <c r="R110" s="435"/>
      <c r="S110" s="435"/>
      <c r="T110" s="435"/>
      <c r="U110" s="435"/>
      <c r="V110" s="435"/>
      <c r="W110" s="435"/>
      <c r="X110" s="435"/>
      <c r="Y110" s="435"/>
      <c r="Z110" s="435"/>
      <c r="AA110" s="437"/>
      <c r="AB110" s="476"/>
      <c r="AC110" s="473"/>
      <c r="AD110" s="473"/>
      <c r="AE110" s="473"/>
      <c r="AF110" s="473"/>
      <c r="AG110" s="265"/>
      <c r="AH110" s="247"/>
      <c r="AI110" s="248"/>
      <c r="AJ110" s="248"/>
      <c r="AK110" s="233" t="str">
        <f t="shared" si="41"/>
        <v>0</v>
      </c>
      <c r="AL110" s="248"/>
      <c r="AM110" s="233" t="str">
        <f t="shared" si="42"/>
        <v>0</v>
      </c>
      <c r="AN110" s="57"/>
      <c r="AO110" s="233" t="str">
        <f t="shared" si="43"/>
        <v>0</v>
      </c>
      <c r="AP110" s="248"/>
      <c r="AQ110" s="233" t="str">
        <f t="shared" si="44"/>
        <v>0</v>
      </c>
      <c r="AR110" s="248"/>
      <c r="AS110" s="233" t="str">
        <f t="shared" si="45"/>
        <v>0</v>
      </c>
      <c r="AT110" s="248"/>
      <c r="AU110" s="233" t="str">
        <f t="shared" si="46"/>
        <v>0</v>
      </c>
      <c r="AV110" s="57"/>
      <c r="AW110" s="233" t="str">
        <f t="shared" si="47"/>
        <v>0</v>
      </c>
      <c r="AX110" s="92" t="str">
        <f t="shared" si="48"/>
        <v/>
      </c>
      <c r="AY110" s="92" t="str">
        <f t="shared" si="49"/>
        <v/>
      </c>
      <c r="AZ110" s="93"/>
      <c r="BA110" s="92" t="str">
        <f t="shared" si="50"/>
        <v/>
      </c>
      <c r="BB110" s="92" t="str">
        <f>IFERROR(VLOOKUP((CONCATENATE(AY110,BA110)),Listados!$U$3:$V$11,2,FALSE),"")</f>
        <v/>
      </c>
      <c r="BC110" s="92" t="str">
        <f t="shared" si="51"/>
        <v/>
      </c>
      <c r="BD110" s="443"/>
      <c r="BE110" s="443"/>
      <c r="BF110" s="443"/>
      <c r="BG110" s="443"/>
      <c r="BH110" s="437"/>
      <c r="BI110" s="437"/>
      <c r="BJ110" s="437"/>
      <c r="BK110" s="437"/>
      <c r="BL110" s="235"/>
      <c r="BM110" s="235"/>
      <c r="BN110" s="238"/>
      <c r="BO110" s="238"/>
      <c r="BP110" s="235"/>
      <c r="BQ110" s="235"/>
      <c r="BR110" s="429"/>
      <c r="BS110" s="429"/>
      <c r="BT110" s="433"/>
      <c r="BU110" s="431"/>
      <c r="BV110" s="433"/>
    </row>
    <row r="111" spans="1:74">
      <c r="A111" s="624">
        <v>27</v>
      </c>
      <c r="B111" s="438"/>
      <c r="C111" s="440"/>
      <c r="D111" s="438"/>
      <c r="E111" s="264"/>
      <c r="F111" s="266"/>
      <c r="G111" s="248"/>
      <c r="H111" s="438"/>
      <c r="I111" s="438"/>
      <c r="J111" s="438"/>
      <c r="K111" s="438"/>
      <c r="L111" s="438"/>
      <c r="M111" s="438"/>
      <c r="N111" s="438"/>
      <c r="O111" s="438"/>
      <c r="P111" s="438"/>
      <c r="Q111" s="438"/>
      <c r="R111" s="438"/>
      <c r="S111" s="438"/>
      <c r="T111" s="438"/>
      <c r="U111" s="438"/>
      <c r="V111" s="438"/>
      <c r="W111" s="438"/>
      <c r="X111" s="438"/>
      <c r="Y111" s="438"/>
      <c r="Z111" s="438"/>
      <c r="AA111" s="440">
        <f>COUNTIF(H111:Z111, "SI")</f>
        <v>0</v>
      </c>
      <c r="AB111" s="476"/>
      <c r="AC111" s="473" t="e">
        <f>+VLOOKUP(AB111,Listados!$K$8:$L$12,2,0)</f>
        <v>#N/A</v>
      </c>
      <c r="AD111" s="473" t="str">
        <f>++IF(OR(AA111=0),"",IF(OR(AA111=1,AA111&lt;=5),"Moderado",IF(OR(AA111=6,AA111&lt;=11),"Mayor",IF(OR(AA111&gt;=12),"Catastrófico",""))))</f>
        <v/>
      </c>
      <c r="AE111" s="473" t="e">
        <f>+VLOOKUP(AD111,Listados!$K$13:$L$17,2,0)</f>
        <v>#N/A</v>
      </c>
      <c r="AF111" s="473" t="str">
        <f>IF(AND(AB111&lt;&gt;"",AD111&lt;&gt;""),VLOOKUP(AB111&amp;AD111,[3]Listados!$M$3:$N$27,2,FALSE),"")</f>
        <v/>
      </c>
      <c r="AG111" s="265"/>
      <c r="AH111" s="267"/>
      <c r="AI111" s="248"/>
      <c r="AJ111" s="248"/>
      <c r="AK111" s="233" t="str">
        <f>+IF(AJ111="si",15,"0")</f>
        <v>0</v>
      </c>
      <c r="AL111" s="248"/>
      <c r="AM111" s="233" t="str">
        <f>+IF(AL111="si",15,"0")</f>
        <v>0</v>
      </c>
      <c r="AN111" s="57"/>
      <c r="AO111" s="233" t="str">
        <f>+IF(AN111="si",15,"0")</f>
        <v>0</v>
      </c>
      <c r="AP111" s="248"/>
      <c r="AQ111" s="233" t="str">
        <f>+IF(AP111="Preventivo",15,IF(AP111="Detectivo",10,"0"))</f>
        <v>0</v>
      </c>
      <c r="AR111" s="248"/>
      <c r="AS111" s="233" t="str">
        <f>+IF(AR111="si",15,"0")</f>
        <v>0</v>
      </c>
      <c r="AT111" s="248"/>
      <c r="AU111" s="233" t="str">
        <f>+IF(AT111="si",15,"0")</f>
        <v>0</v>
      </c>
      <c r="AV111" s="57"/>
      <c r="AW111" s="233" t="str">
        <f>+IF(AV111="Completa",10,IF(AV111="Incompleta",5,"0"))</f>
        <v>0</v>
      </c>
      <c r="AX111" s="92" t="str">
        <f t="shared" si="48"/>
        <v/>
      </c>
      <c r="AY111" s="92" t="str">
        <f t="shared" si="49"/>
        <v/>
      </c>
      <c r="AZ111" s="93"/>
      <c r="BA111" s="92" t="str">
        <f t="shared" si="50"/>
        <v/>
      </c>
      <c r="BB111" s="92" t="str">
        <f>IFERROR(VLOOKUP((CONCATENATE(AY111,BA111)),Listados!$U$3:$V$11,2,FALSE),"")</f>
        <v/>
      </c>
      <c r="BC111" s="92" t="str">
        <f t="shared" si="51"/>
        <v/>
      </c>
      <c r="BD111" s="422" t="e">
        <f>AVERAGE(BC111:BC114)</f>
        <v>#DIV/0!</v>
      </c>
      <c r="BE111" s="422" t="e">
        <f>IF(BD111&lt;=50,"Débil",IF(BD111&lt;=99,"Moderado",IF(BD111=100,"fuerte","")))</f>
        <v>#DIV/0!</v>
      </c>
      <c r="BF111" s="422" t="e">
        <f>+IF(AND(AI111="Preventivo",BE111="Fuerte"),2,IF(AND(AI111="Preventivo",BE111="Moderado"),1,0))</f>
        <v>#DIV/0!</v>
      </c>
      <c r="BG111" s="422" t="e">
        <f>+AC111-BF111</f>
        <v>#N/A</v>
      </c>
      <c r="BH111" s="440" t="e">
        <f>+VLOOKUP(MIN(BG111),Listados!$J$18:$K$24,2,TRUE)</f>
        <v>#N/A</v>
      </c>
      <c r="BI111" s="440" t="str">
        <f>AD111</f>
        <v/>
      </c>
      <c r="BJ111" s="440" t="e">
        <f>IF(AND(BH111&lt;&gt;"",BI111&lt;&gt;""),VLOOKUP(BH111&amp;BI111,Listados!$M$3:$N$27,2,FALSE),"")</f>
        <v>#N/A</v>
      </c>
      <c r="BK111" s="440" t="e">
        <f>+VLOOKUP(BJ111,Listados!$P$3:$Q$6,2,FALSE)</f>
        <v>#N/A</v>
      </c>
      <c r="BL111" s="235"/>
      <c r="BM111" s="235"/>
      <c r="BN111" s="238"/>
      <c r="BO111" s="262"/>
      <c r="BP111" s="235"/>
      <c r="BQ111" s="235"/>
      <c r="BR111" s="572"/>
      <c r="BS111" s="572"/>
      <c r="BT111" s="573"/>
      <c r="BU111" s="574"/>
      <c r="BV111" s="573"/>
    </row>
    <row r="112" spans="1:74">
      <c r="A112" s="625"/>
      <c r="B112" s="439"/>
      <c r="C112" s="441"/>
      <c r="D112" s="439"/>
      <c r="E112" s="264"/>
      <c r="F112" s="266"/>
      <c r="G112" s="248"/>
      <c r="H112" s="439"/>
      <c r="I112" s="439"/>
      <c r="J112" s="439"/>
      <c r="K112" s="439"/>
      <c r="L112" s="439"/>
      <c r="M112" s="439"/>
      <c r="N112" s="439"/>
      <c r="O112" s="439"/>
      <c r="P112" s="439"/>
      <c r="Q112" s="439"/>
      <c r="R112" s="439"/>
      <c r="S112" s="439"/>
      <c r="T112" s="439"/>
      <c r="U112" s="439"/>
      <c r="V112" s="439"/>
      <c r="W112" s="439"/>
      <c r="X112" s="439"/>
      <c r="Y112" s="439"/>
      <c r="Z112" s="439"/>
      <c r="AA112" s="441"/>
      <c r="AB112" s="476"/>
      <c r="AC112" s="473"/>
      <c r="AD112" s="473"/>
      <c r="AE112" s="473"/>
      <c r="AF112" s="473"/>
      <c r="AG112" s="265"/>
      <c r="AH112" s="267"/>
      <c r="AI112" s="248"/>
      <c r="AJ112" s="248"/>
      <c r="AK112" s="233" t="str">
        <f t="shared" si="41"/>
        <v>0</v>
      </c>
      <c r="AL112" s="248"/>
      <c r="AM112" s="233" t="str">
        <f t="shared" si="42"/>
        <v>0</v>
      </c>
      <c r="AN112" s="57"/>
      <c r="AO112" s="233" t="str">
        <f t="shared" si="43"/>
        <v>0</v>
      </c>
      <c r="AP112" s="248"/>
      <c r="AQ112" s="233" t="str">
        <f t="shared" si="44"/>
        <v>0</v>
      </c>
      <c r="AR112" s="248"/>
      <c r="AS112" s="233" t="str">
        <f t="shared" si="45"/>
        <v>0</v>
      </c>
      <c r="AT112" s="248"/>
      <c r="AU112" s="233" t="str">
        <f t="shared" si="46"/>
        <v>0</v>
      </c>
      <c r="AV112" s="57"/>
      <c r="AW112" s="233" t="str">
        <f t="shared" si="47"/>
        <v>0</v>
      </c>
      <c r="AX112" s="92" t="str">
        <f t="shared" si="48"/>
        <v/>
      </c>
      <c r="AY112" s="92" t="str">
        <f t="shared" si="49"/>
        <v/>
      </c>
      <c r="AZ112" s="93"/>
      <c r="BA112" s="92" t="str">
        <f t="shared" si="50"/>
        <v/>
      </c>
      <c r="BB112" s="92" t="str">
        <f>IFERROR(VLOOKUP((CONCATENATE(AY112,BA112)),Listados!$U$3:$V$11,2,FALSE),"")</f>
        <v/>
      </c>
      <c r="BC112" s="92" t="str">
        <f t="shared" si="51"/>
        <v/>
      </c>
      <c r="BD112" s="423"/>
      <c r="BE112" s="423"/>
      <c r="BF112" s="423"/>
      <c r="BG112" s="423"/>
      <c r="BH112" s="441"/>
      <c r="BI112" s="441"/>
      <c r="BJ112" s="441"/>
      <c r="BK112" s="441"/>
      <c r="BL112" s="235"/>
      <c r="BM112" s="235"/>
      <c r="BN112" s="235"/>
      <c r="BO112" s="235"/>
      <c r="BP112" s="235"/>
      <c r="BQ112" s="235"/>
      <c r="BR112" s="428"/>
      <c r="BS112" s="428"/>
      <c r="BT112" s="432"/>
      <c r="BU112" s="430"/>
      <c r="BV112" s="432"/>
    </row>
    <row r="113" spans="1:74">
      <c r="A113" s="625"/>
      <c r="B113" s="439"/>
      <c r="C113" s="441"/>
      <c r="D113" s="439"/>
      <c r="E113" s="264"/>
      <c r="F113" s="266"/>
      <c r="G113" s="248"/>
      <c r="H113" s="439"/>
      <c r="I113" s="439"/>
      <c r="J113" s="439"/>
      <c r="K113" s="439"/>
      <c r="L113" s="439"/>
      <c r="M113" s="439"/>
      <c r="N113" s="439"/>
      <c r="O113" s="439"/>
      <c r="P113" s="439"/>
      <c r="Q113" s="439"/>
      <c r="R113" s="439"/>
      <c r="S113" s="439"/>
      <c r="T113" s="439"/>
      <c r="U113" s="439"/>
      <c r="V113" s="439"/>
      <c r="W113" s="439"/>
      <c r="X113" s="439"/>
      <c r="Y113" s="439"/>
      <c r="Z113" s="439"/>
      <c r="AA113" s="441"/>
      <c r="AB113" s="476"/>
      <c r="AC113" s="473"/>
      <c r="AD113" s="473"/>
      <c r="AE113" s="473"/>
      <c r="AF113" s="473"/>
      <c r="AG113" s="265"/>
      <c r="AH113" s="247"/>
      <c r="AI113" s="248"/>
      <c r="AJ113" s="248"/>
      <c r="AK113" s="233" t="str">
        <f t="shared" si="41"/>
        <v>0</v>
      </c>
      <c r="AL113" s="248"/>
      <c r="AM113" s="233" t="str">
        <f t="shared" si="42"/>
        <v>0</v>
      </c>
      <c r="AN113" s="57"/>
      <c r="AO113" s="233" t="str">
        <f t="shared" si="43"/>
        <v>0</v>
      </c>
      <c r="AP113" s="248"/>
      <c r="AQ113" s="233" t="str">
        <f t="shared" si="44"/>
        <v>0</v>
      </c>
      <c r="AR113" s="248"/>
      <c r="AS113" s="233" t="str">
        <f t="shared" si="45"/>
        <v>0</v>
      </c>
      <c r="AT113" s="248"/>
      <c r="AU113" s="233" t="str">
        <f t="shared" si="46"/>
        <v>0</v>
      </c>
      <c r="AV113" s="57"/>
      <c r="AW113" s="233" t="str">
        <f t="shared" si="47"/>
        <v>0</v>
      </c>
      <c r="AX113" s="92" t="str">
        <f t="shared" si="48"/>
        <v/>
      </c>
      <c r="AY113" s="92" t="str">
        <f t="shared" si="49"/>
        <v/>
      </c>
      <c r="AZ113" s="93"/>
      <c r="BA113" s="92" t="str">
        <f t="shared" si="50"/>
        <v/>
      </c>
      <c r="BB113" s="92" t="str">
        <f>IFERROR(VLOOKUP((CONCATENATE(AY113,BA113)),Listados!$U$3:$V$11,2,FALSE),"")</f>
        <v/>
      </c>
      <c r="BC113" s="92" t="str">
        <f t="shared" si="51"/>
        <v/>
      </c>
      <c r="BD113" s="423"/>
      <c r="BE113" s="423"/>
      <c r="BF113" s="423"/>
      <c r="BG113" s="423"/>
      <c r="BH113" s="441"/>
      <c r="BI113" s="441"/>
      <c r="BJ113" s="441"/>
      <c r="BK113" s="441"/>
      <c r="BL113" s="235"/>
      <c r="BM113" s="235"/>
      <c r="BN113" s="238"/>
      <c r="BO113" s="238"/>
      <c r="BP113" s="235"/>
      <c r="BQ113" s="235"/>
      <c r="BR113" s="428"/>
      <c r="BS113" s="428"/>
      <c r="BT113" s="432"/>
      <c r="BU113" s="430"/>
      <c r="BV113" s="432"/>
    </row>
    <row r="114" spans="1:74">
      <c r="A114" s="626"/>
      <c r="B114" s="435"/>
      <c r="C114" s="437"/>
      <c r="D114" s="435"/>
      <c r="E114" s="264"/>
      <c r="F114" s="266"/>
      <c r="G114" s="248"/>
      <c r="H114" s="435"/>
      <c r="I114" s="435"/>
      <c r="J114" s="435"/>
      <c r="K114" s="435"/>
      <c r="L114" s="435"/>
      <c r="M114" s="435"/>
      <c r="N114" s="435"/>
      <c r="O114" s="435"/>
      <c r="P114" s="435"/>
      <c r="Q114" s="435"/>
      <c r="R114" s="435"/>
      <c r="S114" s="435"/>
      <c r="T114" s="435"/>
      <c r="U114" s="435"/>
      <c r="V114" s="435"/>
      <c r="W114" s="435"/>
      <c r="X114" s="435"/>
      <c r="Y114" s="435"/>
      <c r="Z114" s="435"/>
      <c r="AA114" s="437"/>
      <c r="AB114" s="476"/>
      <c r="AC114" s="473"/>
      <c r="AD114" s="473"/>
      <c r="AE114" s="473"/>
      <c r="AF114" s="473"/>
      <c r="AG114" s="265"/>
      <c r="AH114" s="247"/>
      <c r="AI114" s="248"/>
      <c r="AJ114" s="248"/>
      <c r="AK114" s="233" t="str">
        <f t="shared" si="41"/>
        <v>0</v>
      </c>
      <c r="AL114" s="248"/>
      <c r="AM114" s="233" t="str">
        <f t="shared" si="42"/>
        <v>0</v>
      </c>
      <c r="AN114" s="57"/>
      <c r="AO114" s="233" t="str">
        <f t="shared" si="43"/>
        <v>0</v>
      </c>
      <c r="AP114" s="248"/>
      <c r="AQ114" s="233" t="str">
        <f t="shared" si="44"/>
        <v>0</v>
      </c>
      <c r="AR114" s="248"/>
      <c r="AS114" s="233" t="str">
        <f t="shared" si="45"/>
        <v>0</v>
      </c>
      <c r="AT114" s="248"/>
      <c r="AU114" s="233" t="str">
        <f t="shared" si="46"/>
        <v>0</v>
      </c>
      <c r="AV114" s="57"/>
      <c r="AW114" s="233" t="str">
        <f t="shared" si="47"/>
        <v>0</v>
      </c>
      <c r="AX114" s="92" t="str">
        <f t="shared" si="48"/>
        <v/>
      </c>
      <c r="AY114" s="92" t="str">
        <f t="shared" si="49"/>
        <v/>
      </c>
      <c r="AZ114" s="93"/>
      <c r="BA114" s="92" t="str">
        <f t="shared" si="50"/>
        <v/>
      </c>
      <c r="BB114" s="92" t="str">
        <f>IFERROR(VLOOKUP((CONCATENATE(AY114,BA114)),Listados!$U$3:$V$11,2,FALSE),"")</f>
        <v/>
      </c>
      <c r="BC114" s="92" t="str">
        <f t="shared" si="51"/>
        <v/>
      </c>
      <c r="BD114" s="443"/>
      <c r="BE114" s="443"/>
      <c r="BF114" s="443"/>
      <c r="BG114" s="443"/>
      <c r="BH114" s="437"/>
      <c r="BI114" s="437"/>
      <c r="BJ114" s="437"/>
      <c r="BK114" s="437"/>
      <c r="BL114" s="235"/>
      <c r="BM114" s="235"/>
      <c r="BN114" s="238"/>
      <c r="BO114" s="238"/>
      <c r="BP114" s="235"/>
      <c r="BQ114" s="235"/>
      <c r="BR114" s="429"/>
      <c r="BS114" s="429"/>
      <c r="BT114" s="433"/>
      <c r="BU114" s="431"/>
      <c r="BV114" s="433"/>
    </row>
    <row r="115" spans="1:74">
      <c r="A115" s="624">
        <v>28</v>
      </c>
      <c r="B115" s="438"/>
      <c r="C115" s="440"/>
      <c r="D115" s="438"/>
      <c r="E115" s="264"/>
      <c r="F115" s="266"/>
      <c r="G115" s="248"/>
      <c r="H115" s="438"/>
      <c r="I115" s="438"/>
      <c r="J115" s="438"/>
      <c r="K115" s="438"/>
      <c r="L115" s="438"/>
      <c r="M115" s="438"/>
      <c r="N115" s="438"/>
      <c r="O115" s="438"/>
      <c r="P115" s="438"/>
      <c r="Q115" s="438"/>
      <c r="R115" s="438"/>
      <c r="S115" s="438"/>
      <c r="T115" s="438"/>
      <c r="U115" s="438"/>
      <c r="V115" s="438"/>
      <c r="W115" s="438"/>
      <c r="X115" s="438"/>
      <c r="Y115" s="438"/>
      <c r="Z115" s="438"/>
      <c r="AA115" s="440">
        <f>COUNTIF(H115:Z115, "SI")</f>
        <v>0</v>
      </c>
      <c r="AB115" s="476"/>
      <c r="AC115" s="473" t="e">
        <f>+VLOOKUP(AB115,Listados!$K$8:$L$12,2,0)</f>
        <v>#N/A</v>
      </c>
      <c r="AD115" s="473" t="str">
        <f>++IF(OR(AA115=0),"",IF(OR(AA115=1,AA115&lt;=5),"Moderado",IF(OR(AA115=6,AA115&lt;=11),"Mayor",IF(OR(AA115&gt;=12),"Catastrófico",""))))</f>
        <v/>
      </c>
      <c r="AE115" s="473" t="e">
        <f>+VLOOKUP(AD115,Listados!$K$13:$L$17,2,0)</f>
        <v>#N/A</v>
      </c>
      <c r="AF115" s="473" t="str">
        <f>IF(AND(AB115&lt;&gt;"",AD115&lt;&gt;""),VLOOKUP(AB115&amp;AD115,[3]Listados!$M$3:$N$27,2,FALSE),"")</f>
        <v/>
      </c>
      <c r="AG115" s="265"/>
      <c r="AH115" s="267"/>
      <c r="AI115" s="248"/>
      <c r="AJ115" s="248"/>
      <c r="AK115" s="233" t="str">
        <f>+IF(AJ115="si",15,"0")</f>
        <v>0</v>
      </c>
      <c r="AL115" s="248"/>
      <c r="AM115" s="233" t="str">
        <f>+IF(AL115="si",15,"0")</f>
        <v>0</v>
      </c>
      <c r="AN115" s="57"/>
      <c r="AO115" s="233" t="str">
        <f>+IF(AN115="si",15,"0")</f>
        <v>0</v>
      </c>
      <c r="AP115" s="248"/>
      <c r="AQ115" s="233" t="str">
        <f>+IF(AP115="Preventivo",15,IF(AP115="Detectivo",10,"0"))</f>
        <v>0</v>
      </c>
      <c r="AR115" s="248"/>
      <c r="AS115" s="233" t="str">
        <f>+IF(AR115="si",15,"0")</f>
        <v>0</v>
      </c>
      <c r="AT115" s="248"/>
      <c r="AU115" s="233" t="str">
        <f>+IF(AT115="si",15,"0")</f>
        <v>0</v>
      </c>
      <c r="AV115" s="57"/>
      <c r="AW115" s="233" t="str">
        <f>+IF(AV115="Completa",10,IF(AV115="Incompleta",5,"0"))</f>
        <v>0</v>
      </c>
      <c r="AX115" s="92" t="str">
        <f t="shared" si="48"/>
        <v/>
      </c>
      <c r="AY115" s="92" t="str">
        <f t="shared" si="49"/>
        <v/>
      </c>
      <c r="AZ115" s="93"/>
      <c r="BA115" s="92" t="str">
        <f t="shared" si="50"/>
        <v/>
      </c>
      <c r="BB115" s="92" t="str">
        <f>IFERROR(VLOOKUP((CONCATENATE(AY115,BA115)),Listados!$U$3:$V$11,2,FALSE),"")</f>
        <v/>
      </c>
      <c r="BC115" s="92" t="str">
        <f t="shared" si="51"/>
        <v/>
      </c>
      <c r="BD115" s="422" t="e">
        <f>AVERAGE(BC115:BC118)</f>
        <v>#DIV/0!</v>
      </c>
      <c r="BE115" s="422" t="e">
        <f>IF(BD115&lt;=50,"Débil",IF(BD115&lt;=99,"Moderado",IF(BD115=100,"fuerte","")))</f>
        <v>#DIV/0!</v>
      </c>
      <c r="BF115" s="422" t="e">
        <f>+IF(AND(AI115="Preventivo",BE115="Fuerte"),2,IF(AND(AI115="Preventivo",BE115="Moderado"),1,0))</f>
        <v>#DIV/0!</v>
      </c>
      <c r="BG115" s="422" t="e">
        <f>+AC115-BF115</f>
        <v>#N/A</v>
      </c>
      <c r="BH115" s="440" t="e">
        <f>+VLOOKUP(MIN(BG115),Listados!$J$18:$K$24,2,TRUE)</f>
        <v>#N/A</v>
      </c>
      <c r="BI115" s="440" t="str">
        <f>AD115</f>
        <v/>
      </c>
      <c r="BJ115" s="440" t="e">
        <f>IF(AND(BH115&lt;&gt;"",BI115&lt;&gt;""),VLOOKUP(BH115&amp;BI115,Listados!$M$3:$N$27,2,FALSE),"")</f>
        <v>#N/A</v>
      </c>
      <c r="BK115" s="440" t="e">
        <f>+VLOOKUP(BJ115,Listados!$P$3:$Q$6,2,FALSE)</f>
        <v>#N/A</v>
      </c>
      <c r="BL115" s="235"/>
      <c r="BM115" s="235"/>
      <c r="BN115" s="238"/>
      <c r="BO115" s="262"/>
      <c r="BP115" s="235"/>
      <c r="BQ115" s="235"/>
      <c r="BR115" s="572"/>
      <c r="BS115" s="572"/>
      <c r="BT115" s="573"/>
      <c r="BU115" s="574"/>
      <c r="BV115" s="573"/>
    </row>
    <row r="116" spans="1:74">
      <c r="A116" s="625"/>
      <c r="B116" s="439"/>
      <c r="C116" s="441"/>
      <c r="D116" s="439"/>
      <c r="E116" s="264"/>
      <c r="F116" s="266"/>
      <c r="G116" s="248"/>
      <c r="H116" s="439"/>
      <c r="I116" s="439"/>
      <c r="J116" s="439"/>
      <c r="K116" s="439"/>
      <c r="L116" s="439"/>
      <c r="M116" s="439"/>
      <c r="N116" s="439"/>
      <c r="O116" s="439"/>
      <c r="P116" s="439"/>
      <c r="Q116" s="439"/>
      <c r="R116" s="439"/>
      <c r="S116" s="439"/>
      <c r="T116" s="439"/>
      <c r="U116" s="439"/>
      <c r="V116" s="439"/>
      <c r="W116" s="439"/>
      <c r="X116" s="439"/>
      <c r="Y116" s="439"/>
      <c r="Z116" s="439"/>
      <c r="AA116" s="441"/>
      <c r="AB116" s="476"/>
      <c r="AC116" s="473"/>
      <c r="AD116" s="473"/>
      <c r="AE116" s="473"/>
      <c r="AF116" s="473"/>
      <c r="AG116" s="265"/>
      <c r="AH116" s="267"/>
      <c r="AI116" s="248"/>
      <c r="AJ116" s="248"/>
      <c r="AK116" s="233" t="str">
        <f t="shared" si="41"/>
        <v>0</v>
      </c>
      <c r="AL116" s="248"/>
      <c r="AM116" s="233" t="str">
        <f t="shared" si="42"/>
        <v>0</v>
      </c>
      <c r="AN116" s="57"/>
      <c r="AO116" s="233" t="str">
        <f t="shared" si="43"/>
        <v>0</v>
      </c>
      <c r="AP116" s="248"/>
      <c r="AQ116" s="233" t="str">
        <f t="shared" si="44"/>
        <v>0</v>
      </c>
      <c r="AR116" s="248"/>
      <c r="AS116" s="233" t="str">
        <f t="shared" si="45"/>
        <v>0</v>
      </c>
      <c r="AT116" s="248"/>
      <c r="AU116" s="233" t="str">
        <f t="shared" si="46"/>
        <v>0</v>
      </c>
      <c r="AV116" s="57"/>
      <c r="AW116" s="233" t="str">
        <f t="shared" si="47"/>
        <v>0</v>
      </c>
      <c r="AX116" s="92" t="str">
        <f t="shared" si="48"/>
        <v/>
      </c>
      <c r="AY116" s="92" t="str">
        <f t="shared" si="49"/>
        <v/>
      </c>
      <c r="AZ116" s="93"/>
      <c r="BA116" s="92" t="str">
        <f t="shared" si="50"/>
        <v/>
      </c>
      <c r="BB116" s="92" t="str">
        <f>IFERROR(VLOOKUP((CONCATENATE(AY116,BA116)),Listados!$U$3:$V$11,2,FALSE),"")</f>
        <v/>
      </c>
      <c r="BC116" s="92" t="str">
        <f t="shared" si="51"/>
        <v/>
      </c>
      <c r="BD116" s="423"/>
      <c r="BE116" s="423"/>
      <c r="BF116" s="423"/>
      <c r="BG116" s="423"/>
      <c r="BH116" s="441"/>
      <c r="BI116" s="441"/>
      <c r="BJ116" s="441"/>
      <c r="BK116" s="441"/>
      <c r="BL116" s="235"/>
      <c r="BM116" s="235"/>
      <c r="BN116" s="235"/>
      <c r="BO116" s="235"/>
      <c r="BP116" s="235"/>
      <c r="BQ116" s="235"/>
      <c r="BR116" s="428"/>
      <c r="BS116" s="428"/>
      <c r="BT116" s="432"/>
      <c r="BU116" s="430"/>
      <c r="BV116" s="432"/>
    </row>
    <row r="117" spans="1:74">
      <c r="A117" s="625"/>
      <c r="B117" s="439"/>
      <c r="C117" s="441"/>
      <c r="D117" s="439"/>
      <c r="E117" s="264"/>
      <c r="F117" s="266"/>
      <c r="G117" s="248"/>
      <c r="H117" s="439"/>
      <c r="I117" s="439"/>
      <c r="J117" s="439"/>
      <c r="K117" s="439"/>
      <c r="L117" s="439"/>
      <c r="M117" s="439"/>
      <c r="N117" s="439"/>
      <c r="O117" s="439"/>
      <c r="P117" s="439"/>
      <c r="Q117" s="439"/>
      <c r="R117" s="439"/>
      <c r="S117" s="439"/>
      <c r="T117" s="439"/>
      <c r="U117" s="439"/>
      <c r="V117" s="439"/>
      <c r="W117" s="439"/>
      <c r="X117" s="439"/>
      <c r="Y117" s="439"/>
      <c r="Z117" s="439"/>
      <c r="AA117" s="441"/>
      <c r="AB117" s="476"/>
      <c r="AC117" s="473"/>
      <c r="AD117" s="473"/>
      <c r="AE117" s="473"/>
      <c r="AF117" s="473"/>
      <c r="AG117" s="265"/>
      <c r="AH117" s="247"/>
      <c r="AI117" s="248"/>
      <c r="AJ117" s="248"/>
      <c r="AK117" s="233" t="str">
        <f t="shared" si="41"/>
        <v>0</v>
      </c>
      <c r="AL117" s="248"/>
      <c r="AM117" s="233" t="str">
        <f t="shared" si="42"/>
        <v>0</v>
      </c>
      <c r="AN117" s="57"/>
      <c r="AO117" s="233" t="str">
        <f t="shared" si="43"/>
        <v>0</v>
      </c>
      <c r="AP117" s="248"/>
      <c r="AQ117" s="233" t="str">
        <f t="shared" si="44"/>
        <v>0</v>
      </c>
      <c r="AR117" s="248"/>
      <c r="AS117" s="233" t="str">
        <f t="shared" si="45"/>
        <v>0</v>
      </c>
      <c r="AT117" s="248"/>
      <c r="AU117" s="233" t="str">
        <f t="shared" si="46"/>
        <v>0</v>
      </c>
      <c r="AV117" s="57"/>
      <c r="AW117" s="233" t="str">
        <f t="shared" si="47"/>
        <v>0</v>
      </c>
      <c r="AX117" s="92" t="str">
        <f t="shared" si="48"/>
        <v/>
      </c>
      <c r="AY117" s="92" t="str">
        <f t="shared" si="49"/>
        <v/>
      </c>
      <c r="AZ117" s="93"/>
      <c r="BA117" s="92" t="str">
        <f t="shared" si="50"/>
        <v/>
      </c>
      <c r="BB117" s="92" t="str">
        <f>IFERROR(VLOOKUP((CONCATENATE(AY117,BA117)),Listados!$U$3:$V$11,2,FALSE),"")</f>
        <v/>
      </c>
      <c r="BC117" s="92" t="str">
        <f t="shared" si="51"/>
        <v/>
      </c>
      <c r="BD117" s="423"/>
      <c r="BE117" s="423"/>
      <c r="BF117" s="423"/>
      <c r="BG117" s="423"/>
      <c r="BH117" s="441"/>
      <c r="BI117" s="441"/>
      <c r="BJ117" s="441"/>
      <c r="BK117" s="441"/>
      <c r="BL117" s="235"/>
      <c r="BM117" s="235"/>
      <c r="BN117" s="238"/>
      <c r="BO117" s="238"/>
      <c r="BP117" s="235"/>
      <c r="BQ117" s="235"/>
      <c r="BR117" s="428"/>
      <c r="BS117" s="428"/>
      <c r="BT117" s="432"/>
      <c r="BU117" s="430"/>
      <c r="BV117" s="432"/>
    </row>
    <row r="118" spans="1:74">
      <c r="A118" s="626"/>
      <c r="B118" s="435"/>
      <c r="C118" s="437"/>
      <c r="D118" s="435"/>
      <c r="E118" s="264"/>
      <c r="F118" s="266"/>
      <c r="G118" s="248"/>
      <c r="H118" s="435"/>
      <c r="I118" s="435"/>
      <c r="J118" s="435"/>
      <c r="K118" s="435"/>
      <c r="L118" s="435"/>
      <c r="M118" s="435"/>
      <c r="N118" s="435"/>
      <c r="O118" s="435"/>
      <c r="P118" s="435"/>
      <c r="Q118" s="435"/>
      <c r="R118" s="435"/>
      <c r="S118" s="435"/>
      <c r="T118" s="435"/>
      <c r="U118" s="435"/>
      <c r="V118" s="435"/>
      <c r="W118" s="435"/>
      <c r="X118" s="435"/>
      <c r="Y118" s="435"/>
      <c r="Z118" s="435"/>
      <c r="AA118" s="437"/>
      <c r="AB118" s="476"/>
      <c r="AC118" s="473"/>
      <c r="AD118" s="473"/>
      <c r="AE118" s="473"/>
      <c r="AF118" s="473"/>
      <c r="AG118" s="265"/>
      <c r="AH118" s="247"/>
      <c r="AI118" s="248"/>
      <c r="AJ118" s="248"/>
      <c r="AK118" s="233" t="str">
        <f t="shared" si="41"/>
        <v>0</v>
      </c>
      <c r="AL118" s="248"/>
      <c r="AM118" s="233" t="str">
        <f t="shared" si="42"/>
        <v>0</v>
      </c>
      <c r="AN118" s="57"/>
      <c r="AO118" s="233" t="str">
        <f t="shared" si="43"/>
        <v>0</v>
      </c>
      <c r="AP118" s="248"/>
      <c r="AQ118" s="233" t="str">
        <f t="shared" si="44"/>
        <v>0</v>
      </c>
      <c r="AR118" s="248"/>
      <c r="AS118" s="233" t="str">
        <f t="shared" si="45"/>
        <v>0</v>
      </c>
      <c r="AT118" s="248"/>
      <c r="AU118" s="233" t="str">
        <f t="shared" si="46"/>
        <v>0</v>
      </c>
      <c r="AV118" s="57"/>
      <c r="AW118" s="233" t="str">
        <f t="shared" si="47"/>
        <v>0</v>
      </c>
      <c r="AX118" s="92" t="str">
        <f t="shared" si="48"/>
        <v/>
      </c>
      <c r="AY118" s="92" t="str">
        <f t="shared" si="49"/>
        <v/>
      </c>
      <c r="AZ118" s="93"/>
      <c r="BA118" s="92" t="str">
        <f t="shared" si="50"/>
        <v/>
      </c>
      <c r="BB118" s="92" t="str">
        <f>IFERROR(VLOOKUP((CONCATENATE(AY118,BA118)),Listados!$U$3:$V$11,2,FALSE),"")</f>
        <v/>
      </c>
      <c r="BC118" s="92" t="str">
        <f t="shared" si="51"/>
        <v/>
      </c>
      <c r="BD118" s="443"/>
      <c r="BE118" s="443"/>
      <c r="BF118" s="443"/>
      <c r="BG118" s="443"/>
      <c r="BH118" s="437"/>
      <c r="BI118" s="437"/>
      <c r="BJ118" s="437"/>
      <c r="BK118" s="437"/>
      <c r="BL118" s="235"/>
      <c r="BM118" s="235"/>
      <c r="BN118" s="238"/>
      <c r="BO118" s="238"/>
      <c r="BP118" s="235"/>
      <c r="BQ118" s="235"/>
      <c r="BR118" s="429"/>
      <c r="BS118" s="429"/>
      <c r="BT118" s="433"/>
      <c r="BU118" s="431"/>
      <c r="BV118" s="433"/>
    </row>
    <row r="119" spans="1:74">
      <c r="A119" s="624">
        <v>29</v>
      </c>
      <c r="B119" s="438"/>
      <c r="C119" s="440"/>
      <c r="D119" s="438"/>
      <c r="E119" s="264"/>
      <c r="F119" s="266"/>
      <c r="G119" s="248"/>
      <c r="H119" s="438"/>
      <c r="I119" s="438"/>
      <c r="J119" s="438"/>
      <c r="K119" s="438"/>
      <c r="L119" s="438"/>
      <c r="M119" s="438"/>
      <c r="N119" s="438"/>
      <c r="O119" s="438"/>
      <c r="P119" s="438"/>
      <c r="Q119" s="438"/>
      <c r="R119" s="438"/>
      <c r="S119" s="438"/>
      <c r="T119" s="438"/>
      <c r="U119" s="438"/>
      <c r="V119" s="438"/>
      <c r="W119" s="438"/>
      <c r="X119" s="438"/>
      <c r="Y119" s="438"/>
      <c r="Z119" s="438"/>
      <c r="AA119" s="440">
        <f>COUNTIF(H119:Z119, "SI")</f>
        <v>0</v>
      </c>
      <c r="AB119" s="476"/>
      <c r="AC119" s="473" t="e">
        <f>+VLOOKUP(AB119,Listados!$K$8:$L$12,2,0)</f>
        <v>#N/A</v>
      </c>
      <c r="AD119" s="473" t="str">
        <f>++IF(OR(AA119=0),"",IF(OR(AA119=1,AA119&lt;=5),"Moderado",IF(OR(AA119=6,AA119&lt;=11),"Mayor",IF(OR(AA119&gt;=12),"Catastrófico",""))))</f>
        <v/>
      </c>
      <c r="AE119" s="473" t="e">
        <f>+VLOOKUP(AD119,Listados!$K$13:$L$17,2,0)</f>
        <v>#N/A</v>
      </c>
      <c r="AF119" s="473" t="str">
        <f>IF(AND(AB119&lt;&gt;"",AD119&lt;&gt;""),VLOOKUP(AB119&amp;AD119,[3]Listados!$M$3:$N$27,2,FALSE),"")</f>
        <v/>
      </c>
      <c r="AG119" s="265"/>
      <c r="AH119" s="267"/>
      <c r="AI119" s="248"/>
      <c r="AJ119" s="248"/>
      <c r="AK119" s="233" t="str">
        <f>+IF(AJ119="si",15,"0")</f>
        <v>0</v>
      </c>
      <c r="AL119" s="248"/>
      <c r="AM119" s="233" t="str">
        <f>+IF(AL119="si",15,"0")</f>
        <v>0</v>
      </c>
      <c r="AN119" s="57"/>
      <c r="AO119" s="233" t="str">
        <f>+IF(AN119="si",15,"0")</f>
        <v>0</v>
      </c>
      <c r="AP119" s="248"/>
      <c r="AQ119" s="233" t="str">
        <f>+IF(AP119="Preventivo",15,IF(AP119="Detectivo",10,"0"))</f>
        <v>0</v>
      </c>
      <c r="AR119" s="248"/>
      <c r="AS119" s="233" t="str">
        <f>+IF(AR119="si",15,"0")</f>
        <v>0</v>
      </c>
      <c r="AT119" s="248"/>
      <c r="AU119" s="233" t="str">
        <f>+IF(AT119="si",15,"0")</f>
        <v>0</v>
      </c>
      <c r="AV119" s="57"/>
      <c r="AW119" s="233" t="str">
        <f>+IF(AV119="Completa",10,IF(AV119="Incompleta",5,"0"))</f>
        <v>0</v>
      </c>
      <c r="AX119" s="92" t="str">
        <f t="shared" si="48"/>
        <v/>
      </c>
      <c r="AY119" s="92" t="str">
        <f t="shared" si="49"/>
        <v/>
      </c>
      <c r="AZ119" s="93"/>
      <c r="BA119" s="92" t="str">
        <f t="shared" si="50"/>
        <v/>
      </c>
      <c r="BB119" s="92" t="str">
        <f>IFERROR(VLOOKUP((CONCATENATE(AY119,BA119)),Listados!$U$3:$V$11,2,FALSE),"")</f>
        <v/>
      </c>
      <c r="BC119" s="92" t="str">
        <f t="shared" si="51"/>
        <v/>
      </c>
      <c r="BD119" s="422" t="e">
        <f>AVERAGE(BC119:BC122)</f>
        <v>#DIV/0!</v>
      </c>
      <c r="BE119" s="422" t="e">
        <f>IF(BD119&lt;=50,"Débil",IF(BD119&lt;=99,"Moderado",IF(BD119=100,"fuerte","")))</f>
        <v>#DIV/0!</v>
      </c>
      <c r="BF119" s="422" t="e">
        <f>+IF(AND(AI119="Preventivo",BE119="Fuerte"),2,IF(AND(AI119="Preventivo",BE119="Moderado"),1,0))</f>
        <v>#DIV/0!</v>
      </c>
      <c r="BG119" s="422" t="e">
        <f>+AC119-BF119</f>
        <v>#N/A</v>
      </c>
      <c r="BH119" s="440" t="e">
        <f>+VLOOKUP(MIN(BG119),Listados!$J$18:$K$24,2,TRUE)</f>
        <v>#N/A</v>
      </c>
      <c r="BI119" s="440" t="str">
        <f>AD119</f>
        <v/>
      </c>
      <c r="BJ119" s="440" t="e">
        <f>IF(AND(BH119&lt;&gt;"",BI119&lt;&gt;""),VLOOKUP(BH119&amp;BI119,Listados!$M$3:$N$27,2,FALSE),"")</f>
        <v>#N/A</v>
      </c>
      <c r="BK119" s="440" t="e">
        <f>+VLOOKUP(BJ119,Listados!$P$3:$Q$6,2,FALSE)</f>
        <v>#N/A</v>
      </c>
      <c r="BL119" s="235"/>
      <c r="BM119" s="235"/>
      <c r="BN119" s="238"/>
      <c r="BO119" s="262"/>
      <c r="BP119" s="235"/>
      <c r="BQ119" s="235"/>
      <c r="BR119" s="572"/>
      <c r="BS119" s="572"/>
      <c r="BT119" s="573"/>
      <c r="BU119" s="574"/>
      <c r="BV119" s="573"/>
    </row>
    <row r="120" spans="1:74">
      <c r="A120" s="625"/>
      <c r="B120" s="439"/>
      <c r="C120" s="441"/>
      <c r="D120" s="439"/>
      <c r="E120" s="264"/>
      <c r="F120" s="266"/>
      <c r="G120" s="248"/>
      <c r="H120" s="439"/>
      <c r="I120" s="439"/>
      <c r="J120" s="439"/>
      <c r="K120" s="439"/>
      <c r="L120" s="439"/>
      <c r="M120" s="439"/>
      <c r="N120" s="439"/>
      <c r="O120" s="439"/>
      <c r="P120" s="439"/>
      <c r="Q120" s="439"/>
      <c r="R120" s="439"/>
      <c r="S120" s="439"/>
      <c r="T120" s="439"/>
      <c r="U120" s="439"/>
      <c r="V120" s="439"/>
      <c r="W120" s="439"/>
      <c r="X120" s="439"/>
      <c r="Y120" s="439"/>
      <c r="Z120" s="439"/>
      <c r="AA120" s="441"/>
      <c r="AB120" s="476"/>
      <c r="AC120" s="473"/>
      <c r="AD120" s="473"/>
      <c r="AE120" s="473"/>
      <c r="AF120" s="473"/>
      <c r="AG120" s="265"/>
      <c r="AH120" s="267"/>
      <c r="AI120" s="248"/>
      <c r="AJ120" s="248"/>
      <c r="AK120" s="233" t="str">
        <f t="shared" si="41"/>
        <v>0</v>
      </c>
      <c r="AL120" s="248"/>
      <c r="AM120" s="233" t="str">
        <f t="shared" si="42"/>
        <v>0</v>
      </c>
      <c r="AN120" s="57"/>
      <c r="AO120" s="233" t="str">
        <f t="shared" si="43"/>
        <v>0</v>
      </c>
      <c r="AP120" s="248"/>
      <c r="AQ120" s="233" t="str">
        <f t="shared" si="44"/>
        <v>0</v>
      </c>
      <c r="AR120" s="248"/>
      <c r="AS120" s="233" t="str">
        <f t="shared" si="45"/>
        <v>0</v>
      </c>
      <c r="AT120" s="248"/>
      <c r="AU120" s="233" t="str">
        <f t="shared" si="46"/>
        <v>0</v>
      </c>
      <c r="AV120" s="57"/>
      <c r="AW120" s="233" t="str">
        <f t="shared" si="47"/>
        <v>0</v>
      </c>
      <c r="AX120" s="92" t="str">
        <f t="shared" si="48"/>
        <v/>
      </c>
      <c r="AY120" s="92" t="str">
        <f t="shared" si="49"/>
        <v/>
      </c>
      <c r="AZ120" s="93"/>
      <c r="BA120" s="92" t="str">
        <f t="shared" si="50"/>
        <v/>
      </c>
      <c r="BB120" s="92" t="str">
        <f>IFERROR(VLOOKUP((CONCATENATE(AY120,BA120)),Listados!$U$3:$V$11,2,FALSE),"")</f>
        <v/>
      </c>
      <c r="BC120" s="92" t="str">
        <f t="shared" si="51"/>
        <v/>
      </c>
      <c r="BD120" s="423"/>
      <c r="BE120" s="423"/>
      <c r="BF120" s="423"/>
      <c r="BG120" s="423"/>
      <c r="BH120" s="441"/>
      <c r="BI120" s="441"/>
      <c r="BJ120" s="441"/>
      <c r="BK120" s="441"/>
      <c r="BL120" s="235"/>
      <c r="BM120" s="235"/>
      <c r="BN120" s="235"/>
      <c r="BO120" s="235"/>
      <c r="BP120" s="235"/>
      <c r="BQ120" s="235"/>
      <c r="BR120" s="428"/>
      <c r="BS120" s="428"/>
      <c r="BT120" s="432"/>
      <c r="BU120" s="430"/>
      <c r="BV120" s="432"/>
    </row>
    <row r="121" spans="1:74">
      <c r="A121" s="625"/>
      <c r="B121" s="439"/>
      <c r="C121" s="441"/>
      <c r="D121" s="439"/>
      <c r="E121" s="264"/>
      <c r="F121" s="266"/>
      <c r="G121" s="248"/>
      <c r="H121" s="439"/>
      <c r="I121" s="439"/>
      <c r="J121" s="439"/>
      <c r="K121" s="439"/>
      <c r="L121" s="439"/>
      <c r="M121" s="439"/>
      <c r="N121" s="439"/>
      <c r="O121" s="439"/>
      <c r="P121" s="439"/>
      <c r="Q121" s="439"/>
      <c r="R121" s="439"/>
      <c r="S121" s="439"/>
      <c r="T121" s="439"/>
      <c r="U121" s="439"/>
      <c r="V121" s="439"/>
      <c r="W121" s="439"/>
      <c r="X121" s="439"/>
      <c r="Y121" s="439"/>
      <c r="Z121" s="439"/>
      <c r="AA121" s="441"/>
      <c r="AB121" s="476"/>
      <c r="AC121" s="473"/>
      <c r="AD121" s="473"/>
      <c r="AE121" s="473"/>
      <c r="AF121" s="473"/>
      <c r="AG121" s="265"/>
      <c r="AH121" s="247"/>
      <c r="AI121" s="248"/>
      <c r="AJ121" s="248"/>
      <c r="AK121" s="233" t="str">
        <f t="shared" si="41"/>
        <v>0</v>
      </c>
      <c r="AL121" s="248"/>
      <c r="AM121" s="233" t="str">
        <f t="shared" si="42"/>
        <v>0</v>
      </c>
      <c r="AN121" s="57"/>
      <c r="AO121" s="233" t="str">
        <f t="shared" si="43"/>
        <v>0</v>
      </c>
      <c r="AP121" s="248"/>
      <c r="AQ121" s="233" t="str">
        <f t="shared" si="44"/>
        <v>0</v>
      </c>
      <c r="AR121" s="248"/>
      <c r="AS121" s="233" t="str">
        <f t="shared" si="45"/>
        <v>0</v>
      </c>
      <c r="AT121" s="248"/>
      <c r="AU121" s="233" t="str">
        <f t="shared" si="46"/>
        <v>0</v>
      </c>
      <c r="AV121" s="57"/>
      <c r="AW121" s="233" t="str">
        <f t="shared" si="47"/>
        <v>0</v>
      </c>
      <c r="AX121" s="92" t="str">
        <f t="shared" si="48"/>
        <v/>
      </c>
      <c r="AY121" s="92" t="str">
        <f t="shared" si="49"/>
        <v/>
      </c>
      <c r="AZ121" s="93"/>
      <c r="BA121" s="92" t="str">
        <f t="shared" si="50"/>
        <v/>
      </c>
      <c r="BB121" s="92" t="str">
        <f>IFERROR(VLOOKUP((CONCATENATE(AY121,BA121)),Listados!$U$3:$V$11,2,FALSE),"")</f>
        <v/>
      </c>
      <c r="BC121" s="92" t="str">
        <f t="shared" si="51"/>
        <v/>
      </c>
      <c r="BD121" s="423"/>
      <c r="BE121" s="423"/>
      <c r="BF121" s="423"/>
      <c r="BG121" s="423"/>
      <c r="BH121" s="441"/>
      <c r="BI121" s="441"/>
      <c r="BJ121" s="441"/>
      <c r="BK121" s="441"/>
      <c r="BL121" s="235"/>
      <c r="BM121" s="235"/>
      <c r="BN121" s="238"/>
      <c r="BO121" s="238"/>
      <c r="BP121" s="235"/>
      <c r="BQ121" s="235"/>
      <c r="BR121" s="428"/>
      <c r="BS121" s="428"/>
      <c r="BT121" s="432"/>
      <c r="BU121" s="430"/>
      <c r="BV121" s="432"/>
    </row>
    <row r="122" spans="1:74">
      <c r="A122" s="626"/>
      <c r="B122" s="435"/>
      <c r="C122" s="437"/>
      <c r="D122" s="435"/>
      <c r="E122" s="264"/>
      <c r="F122" s="266"/>
      <c r="G122" s="248"/>
      <c r="H122" s="435"/>
      <c r="I122" s="435"/>
      <c r="J122" s="435"/>
      <c r="K122" s="435"/>
      <c r="L122" s="435"/>
      <c r="M122" s="435"/>
      <c r="N122" s="435"/>
      <c r="O122" s="435"/>
      <c r="P122" s="435"/>
      <c r="Q122" s="435"/>
      <c r="R122" s="435"/>
      <c r="S122" s="435"/>
      <c r="T122" s="435"/>
      <c r="U122" s="435"/>
      <c r="V122" s="435"/>
      <c r="W122" s="435"/>
      <c r="X122" s="435"/>
      <c r="Y122" s="435"/>
      <c r="Z122" s="435"/>
      <c r="AA122" s="437"/>
      <c r="AB122" s="476"/>
      <c r="AC122" s="473"/>
      <c r="AD122" s="473"/>
      <c r="AE122" s="473"/>
      <c r="AF122" s="473"/>
      <c r="AG122" s="265"/>
      <c r="AH122" s="247"/>
      <c r="AI122" s="248"/>
      <c r="AJ122" s="248"/>
      <c r="AK122" s="233" t="str">
        <f t="shared" si="41"/>
        <v>0</v>
      </c>
      <c r="AL122" s="248"/>
      <c r="AM122" s="233" t="str">
        <f t="shared" si="42"/>
        <v>0</v>
      </c>
      <c r="AN122" s="57"/>
      <c r="AO122" s="233" t="str">
        <f t="shared" si="43"/>
        <v>0</v>
      </c>
      <c r="AP122" s="248"/>
      <c r="AQ122" s="233" t="str">
        <f t="shared" si="44"/>
        <v>0</v>
      </c>
      <c r="AR122" s="248"/>
      <c r="AS122" s="233" t="str">
        <f t="shared" si="45"/>
        <v>0</v>
      </c>
      <c r="AT122" s="248"/>
      <c r="AU122" s="233" t="str">
        <f t="shared" si="46"/>
        <v>0</v>
      </c>
      <c r="AV122" s="57"/>
      <c r="AW122" s="233" t="str">
        <f t="shared" si="47"/>
        <v>0</v>
      </c>
      <c r="AX122" s="92" t="str">
        <f t="shared" si="48"/>
        <v/>
      </c>
      <c r="AY122" s="92" t="str">
        <f t="shared" si="49"/>
        <v/>
      </c>
      <c r="AZ122" s="93"/>
      <c r="BA122" s="92" t="str">
        <f t="shared" si="50"/>
        <v/>
      </c>
      <c r="BB122" s="92" t="str">
        <f>IFERROR(VLOOKUP((CONCATENATE(AY122,BA122)),Listados!$U$3:$V$11,2,FALSE),"")</f>
        <v/>
      </c>
      <c r="BC122" s="92" t="str">
        <f t="shared" si="51"/>
        <v/>
      </c>
      <c r="BD122" s="443"/>
      <c r="BE122" s="443"/>
      <c r="BF122" s="443"/>
      <c r="BG122" s="443"/>
      <c r="BH122" s="437"/>
      <c r="BI122" s="437"/>
      <c r="BJ122" s="437"/>
      <c r="BK122" s="437"/>
      <c r="BL122" s="235"/>
      <c r="BM122" s="235"/>
      <c r="BN122" s="238"/>
      <c r="BO122" s="238"/>
      <c r="BP122" s="235"/>
      <c r="BQ122" s="235"/>
      <c r="BR122" s="429"/>
      <c r="BS122" s="429"/>
      <c r="BT122" s="433"/>
      <c r="BU122" s="431"/>
      <c r="BV122" s="433"/>
    </row>
    <row r="123" spans="1:74">
      <c r="A123" s="624">
        <v>30</v>
      </c>
      <c r="B123" s="438"/>
      <c r="C123" s="440"/>
      <c r="D123" s="438"/>
      <c r="E123" s="264"/>
      <c r="F123" s="266"/>
      <c r="G123" s="248"/>
      <c r="H123" s="438"/>
      <c r="I123" s="438"/>
      <c r="J123" s="438"/>
      <c r="K123" s="438"/>
      <c r="L123" s="438"/>
      <c r="M123" s="438"/>
      <c r="N123" s="438"/>
      <c r="O123" s="438"/>
      <c r="P123" s="438"/>
      <c r="Q123" s="438"/>
      <c r="R123" s="438"/>
      <c r="S123" s="438"/>
      <c r="T123" s="438"/>
      <c r="U123" s="438"/>
      <c r="V123" s="438"/>
      <c r="W123" s="438"/>
      <c r="X123" s="438"/>
      <c r="Y123" s="438"/>
      <c r="Z123" s="438"/>
      <c r="AA123" s="440">
        <f>COUNTIF(H123:Z123, "SI")</f>
        <v>0</v>
      </c>
      <c r="AB123" s="476"/>
      <c r="AC123" s="473" t="e">
        <f>+VLOOKUP(AB123,Listados!$K$8:$L$12,2,0)</f>
        <v>#N/A</v>
      </c>
      <c r="AD123" s="473" t="str">
        <f>++IF(OR(AA123=0),"",IF(OR(AA123=1,AA123&lt;=5),"Moderado",IF(OR(AA123=6,AA123&lt;=11),"Mayor",IF(OR(AA123&gt;=12),"Catastrófico",""))))</f>
        <v/>
      </c>
      <c r="AE123" s="473" t="e">
        <f>+VLOOKUP(AD123,Listados!$K$13:$L$17,2,0)</f>
        <v>#N/A</v>
      </c>
      <c r="AF123" s="473" t="str">
        <f>IF(AND(AB123&lt;&gt;"",AD123&lt;&gt;""),VLOOKUP(AB123&amp;AD123,[3]Listados!$M$3:$N$27,2,FALSE),"")</f>
        <v/>
      </c>
      <c r="AG123" s="265"/>
      <c r="AH123" s="267"/>
      <c r="AI123" s="248"/>
      <c r="AJ123" s="248"/>
      <c r="AK123" s="233" t="str">
        <f>+IF(AJ123="si",15,"0")</f>
        <v>0</v>
      </c>
      <c r="AL123" s="248"/>
      <c r="AM123" s="233" t="str">
        <f>+IF(AL123="si",15,"0")</f>
        <v>0</v>
      </c>
      <c r="AN123" s="57"/>
      <c r="AO123" s="233" t="str">
        <f>+IF(AN123="si",15,"0")</f>
        <v>0</v>
      </c>
      <c r="AP123" s="248"/>
      <c r="AQ123" s="233" t="str">
        <f>+IF(AP123="Preventivo",15,IF(AP123="Detectivo",10,"0"))</f>
        <v>0</v>
      </c>
      <c r="AR123" s="248"/>
      <c r="AS123" s="233" t="str">
        <f>+IF(AR123="si",15,"0")</f>
        <v>0</v>
      </c>
      <c r="AT123" s="248"/>
      <c r="AU123" s="233" t="str">
        <f>+IF(AT123="si",15,"0")</f>
        <v>0</v>
      </c>
      <c r="AV123" s="57"/>
      <c r="AW123" s="233" t="str">
        <f>+IF(AV123="Completa",10,IF(AV123="Incompleta",5,"0"))</f>
        <v>0</v>
      </c>
      <c r="AX123" s="92" t="str">
        <f t="shared" ref="AX123:AX126" si="52">IF((SUM(AK123,AM123,AO123,AQ123,AS123,AU123,AW123)=0),"",(SUM(AK123,AM123,AO123,AQ123,AS123,AU123,AW123)))</f>
        <v/>
      </c>
      <c r="AY123" s="92" t="str">
        <f t="shared" ref="AY123:AY126" si="53">IF(AX123&lt;=85,"Débil",IF(AX123&lt;=95,"Moderado",IF(AX123=100,"Fuerte","")))</f>
        <v/>
      </c>
      <c r="AZ123" s="93"/>
      <c r="BA123" s="92" t="str">
        <f t="shared" si="50"/>
        <v/>
      </c>
      <c r="BB123" s="92" t="str">
        <f>IFERROR(VLOOKUP((CONCATENATE(AY123,BA123)),Listados!$U$3:$V$11,2,FALSE),"")</f>
        <v/>
      </c>
      <c r="BC123" s="92" t="str">
        <f t="shared" si="51"/>
        <v/>
      </c>
      <c r="BD123" s="422" t="e">
        <f>AVERAGE(BC123:BC126)</f>
        <v>#DIV/0!</v>
      </c>
      <c r="BE123" s="422" t="e">
        <f>IF(BD123&lt;=50,"Débil",IF(BD123&lt;=99,"Moderado",IF(BD123=100,"fuerte","")))</f>
        <v>#DIV/0!</v>
      </c>
      <c r="BF123" s="422" t="e">
        <f>+IF(AND(AI123="Preventivo",BE123="Fuerte"),2,IF(AND(AI123="Preventivo",BE123="Moderado"),1,0))</f>
        <v>#DIV/0!</v>
      </c>
      <c r="BG123" s="422" t="e">
        <f>+AC123-BF123</f>
        <v>#N/A</v>
      </c>
      <c r="BH123" s="440" t="e">
        <f>+VLOOKUP(MIN(BG123),Listados!$J$18:$K$24,2,TRUE)</f>
        <v>#N/A</v>
      </c>
      <c r="BI123" s="440" t="str">
        <f>AD123</f>
        <v/>
      </c>
      <c r="BJ123" s="440" t="e">
        <f>IF(AND(BH123&lt;&gt;"",BI123&lt;&gt;""),VLOOKUP(BH123&amp;BI123,Listados!$M$3:$N$27,2,FALSE),"")</f>
        <v>#N/A</v>
      </c>
      <c r="BK123" s="440" t="e">
        <f>+VLOOKUP(BJ123,Listados!$P$3:$Q$6,2,FALSE)</f>
        <v>#N/A</v>
      </c>
      <c r="BL123" s="235"/>
      <c r="BM123" s="235"/>
      <c r="BN123" s="238"/>
      <c r="BO123" s="262"/>
      <c r="BP123" s="235"/>
      <c r="BQ123" s="235"/>
      <c r="BR123" s="572"/>
      <c r="BS123" s="572"/>
      <c r="BT123" s="573"/>
      <c r="BU123" s="574"/>
      <c r="BV123" s="573"/>
    </row>
    <row r="124" spans="1:74">
      <c r="A124" s="625"/>
      <c r="B124" s="439"/>
      <c r="C124" s="441"/>
      <c r="D124" s="439"/>
      <c r="E124" s="264"/>
      <c r="F124" s="266"/>
      <c r="G124" s="248"/>
      <c r="H124" s="439"/>
      <c r="I124" s="439"/>
      <c r="J124" s="439"/>
      <c r="K124" s="439"/>
      <c r="L124" s="439"/>
      <c r="M124" s="439"/>
      <c r="N124" s="439"/>
      <c r="O124" s="439"/>
      <c r="P124" s="439"/>
      <c r="Q124" s="439"/>
      <c r="R124" s="439"/>
      <c r="S124" s="439"/>
      <c r="T124" s="439"/>
      <c r="U124" s="439"/>
      <c r="V124" s="439"/>
      <c r="W124" s="439"/>
      <c r="X124" s="439"/>
      <c r="Y124" s="439"/>
      <c r="Z124" s="439"/>
      <c r="AA124" s="441"/>
      <c r="AB124" s="476"/>
      <c r="AC124" s="473"/>
      <c r="AD124" s="473"/>
      <c r="AE124" s="473"/>
      <c r="AF124" s="473"/>
      <c r="AG124" s="265"/>
      <c r="AH124" s="267"/>
      <c r="AI124" s="248"/>
      <c r="AJ124" s="248"/>
      <c r="AK124" s="233" t="str">
        <f t="shared" si="41"/>
        <v>0</v>
      </c>
      <c r="AL124" s="248"/>
      <c r="AM124" s="233" t="str">
        <f t="shared" si="42"/>
        <v>0</v>
      </c>
      <c r="AN124" s="57"/>
      <c r="AO124" s="233" t="str">
        <f t="shared" si="43"/>
        <v>0</v>
      </c>
      <c r="AP124" s="248"/>
      <c r="AQ124" s="233" t="str">
        <f t="shared" si="44"/>
        <v>0</v>
      </c>
      <c r="AR124" s="248"/>
      <c r="AS124" s="233" t="str">
        <f t="shared" si="45"/>
        <v>0</v>
      </c>
      <c r="AT124" s="248"/>
      <c r="AU124" s="233" t="str">
        <f t="shared" si="46"/>
        <v>0</v>
      </c>
      <c r="AV124" s="57"/>
      <c r="AW124" s="233" t="str">
        <f t="shared" si="47"/>
        <v>0</v>
      </c>
      <c r="AX124" s="92" t="str">
        <f t="shared" si="52"/>
        <v/>
      </c>
      <c r="AY124" s="92" t="str">
        <f t="shared" si="53"/>
        <v/>
      </c>
      <c r="AZ124" s="93"/>
      <c r="BA124" s="92" t="str">
        <f t="shared" si="50"/>
        <v/>
      </c>
      <c r="BB124" s="92" t="str">
        <f>IFERROR(VLOOKUP((CONCATENATE(AY124,BA124)),Listados!$U$3:$V$11,2,FALSE),"")</f>
        <v/>
      </c>
      <c r="BC124" s="92" t="str">
        <f t="shared" si="51"/>
        <v/>
      </c>
      <c r="BD124" s="423"/>
      <c r="BE124" s="423"/>
      <c r="BF124" s="423"/>
      <c r="BG124" s="423"/>
      <c r="BH124" s="441"/>
      <c r="BI124" s="441"/>
      <c r="BJ124" s="441"/>
      <c r="BK124" s="441"/>
      <c r="BL124" s="235"/>
      <c r="BM124" s="235"/>
      <c r="BN124" s="235"/>
      <c r="BO124" s="235"/>
      <c r="BP124" s="235"/>
      <c r="BQ124" s="235"/>
      <c r="BR124" s="428"/>
      <c r="BS124" s="428"/>
      <c r="BT124" s="432"/>
      <c r="BU124" s="430"/>
      <c r="BV124" s="432"/>
    </row>
    <row r="125" spans="1:74">
      <c r="A125" s="625"/>
      <c r="B125" s="439"/>
      <c r="C125" s="441"/>
      <c r="D125" s="439"/>
      <c r="E125" s="264"/>
      <c r="F125" s="266"/>
      <c r="G125" s="248"/>
      <c r="H125" s="439"/>
      <c r="I125" s="439"/>
      <c r="J125" s="439"/>
      <c r="K125" s="439"/>
      <c r="L125" s="439"/>
      <c r="M125" s="439"/>
      <c r="N125" s="439"/>
      <c r="O125" s="439"/>
      <c r="P125" s="439"/>
      <c r="Q125" s="439"/>
      <c r="R125" s="439"/>
      <c r="S125" s="439"/>
      <c r="T125" s="439"/>
      <c r="U125" s="439"/>
      <c r="V125" s="439"/>
      <c r="W125" s="439"/>
      <c r="X125" s="439"/>
      <c r="Y125" s="439"/>
      <c r="Z125" s="439"/>
      <c r="AA125" s="441"/>
      <c r="AB125" s="476"/>
      <c r="AC125" s="473"/>
      <c r="AD125" s="473"/>
      <c r="AE125" s="473"/>
      <c r="AF125" s="473"/>
      <c r="AG125" s="265"/>
      <c r="AH125" s="247"/>
      <c r="AI125" s="248"/>
      <c r="AJ125" s="248"/>
      <c r="AK125" s="233" t="str">
        <f t="shared" si="41"/>
        <v>0</v>
      </c>
      <c r="AL125" s="248"/>
      <c r="AM125" s="233" t="str">
        <f t="shared" si="42"/>
        <v>0</v>
      </c>
      <c r="AN125" s="57"/>
      <c r="AO125" s="233" t="str">
        <f t="shared" si="43"/>
        <v>0</v>
      </c>
      <c r="AP125" s="248"/>
      <c r="AQ125" s="233" t="str">
        <f t="shared" si="44"/>
        <v>0</v>
      </c>
      <c r="AR125" s="248"/>
      <c r="AS125" s="233" t="str">
        <f t="shared" si="45"/>
        <v>0</v>
      </c>
      <c r="AT125" s="248"/>
      <c r="AU125" s="233" t="str">
        <f t="shared" si="46"/>
        <v>0</v>
      </c>
      <c r="AV125" s="57"/>
      <c r="AW125" s="233" t="str">
        <f t="shared" si="47"/>
        <v>0</v>
      </c>
      <c r="AX125" s="92" t="str">
        <f t="shared" si="52"/>
        <v/>
      </c>
      <c r="AY125" s="92" t="str">
        <f t="shared" si="53"/>
        <v/>
      </c>
      <c r="AZ125" s="93"/>
      <c r="BA125" s="92" t="str">
        <f t="shared" si="50"/>
        <v/>
      </c>
      <c r="BB125" s="92" t="str">
        <f>IFERROR(VLOOKUP((CONCATENATE(AY125,BA125)),Listados!$U$3:$V$11,2,FALSE),"")</f>
        <v/>
      </c>
      <c r="BC125" s="92" t="str">
        <f t="shared" si="51"/>
        <v/>
      </c>
      <c r="BD125" s="423"/>
      <c r="BE125" s="423"/>
      <c r="BF125" s="423"/>
      <c r="BG125" s="423"/>
      <c r="BH125" s="441"/>
      <c r="BI125" s="441"/>
      <c r="BJ125" s="441"/>
      <c r="BK125" s="441"/>
      <c r="BL125" s="235"/>
      <c r="BM125" s="235"/>
      <c r="BN125" s="238"/>
      <c r="BO125" s="238"/>
      <c r="BP125" s="235"/>
      <c r="BQ125" s="235"/>
      <c r="BR125" s="428"/>
      <c r="BS125" s="428"/>
      <c r="BT125" s="432"/>
      <c r="BU125" s="430"/>
      <c r="BV125" s="432"/>
    </row>
    <row r="126" spans="1:74">
      <c r="A126" s="626"/>
      <c r="B126" s="435"/>
      <c r="C126" s="437"/>
      <c r="D126" s="435"/>
      <c r="E126" s="264"/>
      <c r="F126" s="266"/>
      <c r="G126" s="248"/>
      <c r="H126" s="435"/>
      <c r="I126" s="435"/>
      <c r="J126" s="435"/>
      <c r="K126" s="435"/>
      <c r="L126" s="435"/>
      <c r="M126" s="435"/>
      <c r="N126" s="435"/>
      <c r="O126" s="435"/>
      <c r="P126" s="435"/>
      <c r="Q126" s="435"/>
      <c r="R126" s="435"/>
      <c r="S126" s="435"/>
      <c r="T126" s="435"/>
      <c r="U126" s="435"/>
      <c r="V126" s="435"/>
      <c r="W126" s="435"/>
      <c r="X126" s="435"/>
      <c r="Y126" s="435"/>
      <c r="Z126" s="435"/>
      <c r="AA126" s="437"/>
      <c r="AB126" s="476"/>
      <c r="AC126" s="473"/>
      <c r="AD126" s="473"/>
      <c r="AE126" s="473"/>
      <c r="AF126" s="473"/>
      <c r="AG126" s="265"/>
      <c r="AH126" s="247"/>
      <c r="AI126" s="248"/>
      <c r="AJ126" s="248"/>
      <c r="AK126" s="233" t="str">
        <f t="shared" si="41"/>
        <v>0</v>
      </c>
      <c r="AL126" s="248"/>
      <c r="AM126" s="233" t="str">
        <f t="shared" si="42"/>
        <v>0</v>
      </c>
      <c r="AN126" s="57"/>
      <c r="AO126" s="233" t="str">
        <f t="shared" si="43"/>
        <v>0</v>
      </c>
      <c r="AP126" s="248"/>
      <c r="AQ126" s="233" t="str">
        <f t="shared" si="44"/>
        <v>0</v>
      </c>
      <c r="AR126" s="248"/>
      <c r="AS126" s="233" t="str">
        <f t="shared" si="45"/>
        <v>0</v>
      </c>
      <c r="AT126" s="248"/>
      <c r="AU126" s="233" t="str">
        <f t="shared" si="46"/>
        <v>0</v>
      </c>
      <c r="AV126" s="57"/>
      <c r="AW126" s="233" t="str">
        <f t="shared" si="47"/>
        <v>0</v>
      </c>
      <c r="AX126" s="92" t="str">
        <f t="shared" si="52"/>
        <v/>
      </c>
      <c r="AY126" s="92" t="str">
        <f t="shared" si="53"/>
        <v/>
      </c>
      <c r="AZ126" s="93"/>
      <c r="BA126" s="92" t="str">
        <f t="shared" si="50"/>
        <v/>
      </c>
      <c r="BB126" s="92" t="str">
        <f>IFERROR(VLOOKUP((CONCATENATE(AY126,BA126)),Listados!$U$3:$V$11,2,FALSE),"")</f>
        <v/>
      </c>
      <c r="BC126" s="92" t="str">
        <f t="shared" si="51"/>
        <v/>
      </c>
      <c r="BD126" s="443"/>
      <c r="BE126" s="443"/>
      <c r="BF126" s="443"/>
      <c r="BG126" s="443"/>
      <c r="BH126" s="437"/>
      <c r="BI126" s="437"/>
      <c r="BJ126" s="437"/>
      <c r="BK126" s="437"/>
      <c r="BL126" s="235"/>
      <c r="BM126" s="235"/>
      <c r="BN126" s="238"/>
      <c r="BO126" s="238"/>
      <c r="BP126" s="235"/>
      <c r="BQ126" s="235"/>
      <c r="BR126" s="429"/>
      <c r="BS126" s="429"/>
      <c r="BT126" s="433"/>
      <c r="BU126" s="431"/>
      <c r="BV126" s="433"/>
    </row>
    <row r="127" spans="1:74">
      <c r="AF127" s="95"/>
    </row>
    <row r="128" spans="1:74">
      <c r="AF128" s="95"/>
    </row>
    <row r="129" spans="32:32">
      <c r="AF129" s="95"/>
    </row>
    <row r="130" spans="32:32">
      <c r="AF130" s="95"/>
    </row>
    <row r="131" spans="32:32">
      <c r="AF131" s="95"/>
    </row>
    <row r="132" spans="32:32">
      <c r="AF132" s="95"/>
    </row>
    <row r="133" spans="32:32">
      <c r="AF133" s="95"/>
    </row>
    <row r="134" spans="32:32">
      <c r="AF134" s="95"/>
    </row>
    <row r="135" spans="32:32">
      <c r="AF135" s="95"/>
    </row>
    <row r="136" spans="32:32">
      <c r="AF136" s="95"/>
    </row>
    <row r="137" spans="32:32">
      <c r="AF137" s="95"/>
    </row>
    <row r="138" spans="32:32">
      <c r="AF138" s="95"/>
    </row>
    <row r="139" spans="32:32">
      <c r="AF139" s="440"/>
    </row>
    <row r="140" spans="32:32">
      <c r="AF140" s="441"/>
    </row>
    <row r="141" spans="32:32">
      <c r="AF141" s="441"/>
    </row>
    <row r="142" spans="32:32">
      <c r="AF142" s="437"/>
    </row>
    <row r="143" spans="32:32">
      <c r="AF143" s="440"/>
    </row>
    <row r="144" spans="32:32">
      <c r="AF144" s="441"/>
    </row>
    <row r="145" spans="32:32">
      <c r="AF145" s="441"/>
    </row>
    <row r="146" spans="32:32">
      <c r="AF146" s="437"/>
    </row>
    <row r="147" spans="32:32">
      <c r="AF147" s="440"/>
    </row>
    <row r="148" spans="32:32">
      <c r="AF148" s="441"/>
    </row>
    <row r="149" spans="32:32">
      <c r="AF149" s="441"/>
    </row>
    <row r="150" spans="32:32">
      <c r="AF150" s="437"/>
    </row>
    <row r="151" spans="32:32">
      <c r="AF151" s="440"/>
    </row>
    <row r="152" spans="32:32">
      <c r="AF152" s="441"/>
    </row>
    <row r="153" spans="32:32">
      <c r="AF153" s="441"/>
    </row>
    <row r="154" spans="32:32">
      <c r="AF154" s="437"/>
    </row>
    <row r="155" spans="32:32">
      <c r="AF155" s="440"/>
    </row>
    <row r="156" spans="32:32">
      <c r="AF156" s="441"/>
    </row>
    <row r="157" spans="32:32">
      <c r="AF157" s="441"/>
    </row>
    <row r="158" spans="32:32">
      <c r="AF158" s="437"/>
    </row>
    <row r="159" spans="32:32">
      <c r="AF159" s="440"/>
    </row>
    <row r="160" spans="32:32">
      <c r="AF160" s="441"/>
    </row>
    <row r="161" spans="32:32">
      <c r="AF161" s="441"/>
    </row>
    <row r="162" spans="32:32">
      <c r="AF162" s="437"/>
    </row>
    <row r="163" spans="32:32">
      <c r="AF163" s="440"/>
    </row>
    <row r="164" spans="32:32">
      <c r="AF164" s="441"/>
    </row>
    <row r="165" spans="32:32">
      <c r="AF165" s="441"/>
    </row>
    <row r="166" spans="32:32">
      <c r="AF166" s="437"/>
    </row>
    <row r="167" spans="32:32">
      <c r="AF167" s="440"/>
    </row>
    <row r="168" spans="32:32">
      <c r="AF168" s="441"/>
    </row>
    <row r="169" spans="32:32">
      <c r="AF169" s="441"/>
    </row>
    <row r="170" spans="32:32">
      <c r="AF170" s="437"/>
    </row>
    <row r="171" spans="32:32">
      <c r="AF171" s="440"/>
    </row>
    <row r="172" spans="32:32">
      <c r="AF172" s="441"/>
    </row>
    <row r="173" spans="32:32">
      <c r="AF173" s="441"/>
    </row>
    <row r="174" spans="32:32">
      <c r="AF174" s="437"/>
    </row>
    <row r="175" spans="32:32">
      <c r="AF175" s="440"/>
    </row>
    <row r="176" spans="32:32">
      <c r="AF176" s="441"/>
    </row>
    <row r="177" spans="32:32">
      <c r="AF177" s="441"/>
    </row>
    <row r="178" spans="32:32">
      <c r="AF178" s="437"/>
    </row>
    <row r="179" spans="32:32">
      <c r="AF179" s="440"/>
    </row>
    <row r="180" spans="32:32">
      <c r="AF180" s="441"/>
    </row>
    <row r="181" spans="32:32">
      <c r="AF181" s="441"/>
    </row>
    <row r="182" spans="32:32">
      <c r="AF182" s="437"/>
    </row>
    <row r="183" spans="32:32">
      <c r="AF183" s="440"/>
    </row>
    <row r="184" spans="32:32">
      <c r="AF184" s="441"/>
    </row>
    <row r="185" spans="32:32">
      <c r="AF185" s="441"/>
    </row>
    <row r="186" spans="32:32">
      <c r="AF186" s="437"/>
    </row>
    <row r="187" spans="32:32">
      <c r="AF187" s="440"/>
    </row>
    <row r="188" spans="32:32">
      <c r="AF188" s="441"/>
    </row>
    <row r="189" spans="32:32">
      <c r="AF189" s="441"/>
    </row>
    <row r="190" spans="32:32">
      <c r="AF190" s="437"/>
    </row>
    <row r="191" spans="32:32">
      <c r="AF191" s="440"/>
    </row>
    <row r="192" spans="32:32">
      <c r="AF192" s="441"/>
    </row>
    <row r="193" spans="32:32">
      <c r="AF193" s="441"/>
    </row>
    <row r="194" spans="32:32">
      <c r="AF194" s="437"/>
    </row>
    <row r="195" spans="32:32">
      <c r="AF195" s="440"/>
    </row>
    <row r="196" spans="32:32">
      <c r="AF196" s="441"/>
    </row>
    <row r="197" spans="32:32">
      <c r="AF197" s="441"/>
    </row>
    <row r="198" spans="32:32">
      <c r="AF198" s="437"/>
    </row>
    <row r="199" spans="32:32">
      <c r="AF199" s="440"/>
    </row>
    <row r="200" spans="32:32">
      <c r="AF200" s="441"/>
    </row>
    <row r="201" spans="32:32">
      <c r="AF201" s="441"/>
    </row>
    <row r="202" spans="32:32">
      <c r="AF202" s="437"/>
    </row>
    <row r="203" spans="32:32">
      <c r="AF203" s="440"/>
    </row>
    <row r="204" spans="32:32">
      <c r="AF204" s="441"/>
    </row>
    <row r="205" spans="32:32">
      <c r="AF205" s="441"/>
    </row>
    <row r="206" spans="32:32">
      <c r="AF206" s="437"/>
    </row>
    <row r="207" spans="32:32">
      <c r="AF207" s="440"/>
    </row>
    <row r="208" spans="32:32">
      <c r="AF208" s="441"/>
    </row>
    <row r="209" spans="32:32">
      <c r="AF209" s="441"/>
    </row>
    <row r="210" spans="32:32">
      <c r="AF210" s="437"/>
    </row>
    <row r="211" spans="32:32">
      <c r="AF211" s="440"/>
    </row>
    <row r="212" spans="32:32">
      <c r="AF212" s="441"/>
    </row>
    <row r="213" spans="32:32">
      <c r="AF213" s="441"/>
    </row>
    <row r="214" spans="32:32">
      <c r="AF214" s="437"/>
    </row>
    <row r="215" spans="32:32">
      <c r="AF215" s="440"/>
    </row>
    <row r="216" spans="32:32">
      <c r="AF216" s="441"/>
    </row>
    <row r="217" spans="32:32">
      <c r="AF217" s="441"/>
    </row>
    <row r="218" spans="32:32">
      <c r="AF218" s="437"/>
    </row>
    <row r="219" spans="32:32">
      <c r="AF219" s="440"/>
    </row>
    <row r="220" spans="32:32">
      <c r="AF220" s="441"/>
    </row>
    <row r="221" spans="32:32">
      <c r="AF221" s="441"/>
    </row>
    <row r="222" spans="32:32">
      <c r="AF222" s="437"/>
    </row>
    <row r="223" spans="32:32">
      <c r="AF223" s="440"/>
    </row>
    <row r="224" spans="32:32">
      <c r="AF224" s="441"/>
    </row>
    <row r="225" spans="32:32">
      <c r="AF225" s="441"/>
    </row>
    <row r="226" spans="32:32">
      <c r="AF226" s="437"/>
    </row>
    <row r="227" spans="32:32">
      <c r="AF227" s="440"/>
    </row>
    <row r="228" spans="32:32">
      <c r="AF228" s="441"/>
    </row>
    <row r="229" spans="32:32">
      <c r="AF229" s="441"/>
    </row>
    <row r="230" spans="32:32">
      <c r="AF230" s="437"/>
    </row>
    <row r="231" spans="32:32">
      <c r="AF231" s="440"/>
    </row>
    <row r="232" spans="32:32">
      <c r="AF232" s="441"/>
    </row>
    <row r="233" spans="32:32">
      <c r="AF233" s="441"/>
    </row>
    <row r="234" spans="32:32">
      <c r="AF234" s="437"/>
    </row>
    <row r="235" spans="32:32">
      <c r="AF235" s="440"/>
    </row>
    <row r="236" spans="32:32">
      <c r="AF236" s="441"/>
    </row>
    <row r="237" spans="32:32">
      <c r="AF237" s="441"/>
    </row>
    <row r="238" spans="32:32">
      <c r="AF238" s="437"/>
    </row>
    <row r="239" spans="32:32">
      <c r="AF239" s="440"/>
    </row>
    <row r="240" spans="32:32">
      <c r="AF240" s="441"/>
    </row>
    <row r="241" spans="32:32">
      <c r="AF241" s="441"/>
    </row>
    <row r="242" spans="32:32">
      <c r="AF242" s="437"/>
    </row>
    <row r="243" spans="32:32">
      <c r="AF243" s="440"/>
    </row>
    <row r="244" spans="32:32">
      <c r="AF244" s="441"/>
    </row>
    <row r="245" spans="32:32">
      <c r="AF245" s="441"/>
    </row>
    <row r="246" spans="32:32">
      <c r="AF246" s="437"/>
    </row>
    <row r="247" spans="32:32">
      <c r="AF247" s="440"/>
    </row>
    <row r="248" spans="32:32">
      <c r="AF248" s="441"/>
    </row>
    <row r="249" spans="32:32">
      <c r="AF249" s="441"/>
    </row>
    <row r="250" spans="32:32">
      <c r="AF250" s="437"/>
    </row>
    <row r="251" spans="32:32">
      <c r="AF251" s="440"/>
    </row>
    <row r="252" spans="32:32">
      <c r="AF252" s="441"/>
    </row>
    <row r="253" spans="32:32">
      <c r="AF253" s="441"/>
    </row>
    <row r="254" spans="32:32">
      <c r="AF254" s="437"/>
    </row>
  </sheetData>
  <sheetProtection selectLockedCells="1"/>
  <mergeCells count="1314">
    <mergeCell ref="BL55:BL58"/>
    <mergeCell ref="BM55:BM58"/>
    <mergeCell ref="BP55:BP58"/>
    <mergeCell ref="BQ55:BQ58"/>
    <mergeCell ref="E12:E13"/>
    <mergeCell ref="F12:F13"/>
    <mergeCell ref="G12:G13"/>
    <mergeCell ref="BL12:BL13"/>
    <mergeCell ref="BM12:BM13"/>
    <mergeCell ref="BN12:BN13"/>
    <mergeCell ref="BO12:BO13"/>
    <mergeCell ref="BP12:BP13"/>
    <mergeCell ref="BQ12:BQ13"/>
    <mergeCell ref="G14:G16"/>
    <mergeCell ref="BG9:BG13"/>
    <mergeCell ref="BH9:BH13"/>
    <mergeCell ref="BI9:BI13"/>
    <mergeCell ref="BJ9:BJ13"/>
    <mergeCell ref="BK9:BK13"/>
    <mergeCell ref="AE9:AE13"/>
    <mergeCell ref="N9:N13"/>
    <mergeCell ref="O9:O13"/>
    <mergeCell ref="P9:P13"/>
    <mergeCell ref="Q9:Q13"/>
    <mergeCell ref="I18:I21"/>
    <mergeCell ref="J18:J21"/>
    <mergeCell ref="K18:K21"/>
    <mergeCell ref="L18:L21"/>
    <mergeCell ref="BD9:BD13"/>
    <mergeCell ref="BE9:BE13"/>
    <mergeCell ref="BF9:BF13"/>
    <mergeCell ref="Z9:Z13"/>
    <mergeCell ref="A1:D3"/>
    <mergeCell ref="AG5:AI5"/>
    <mergeCell ref="AJ5:AY5"/>
    <mergeCell ref="AZ5:BA5"/>
    <mergeCell ref="BB5:BC5"/>
    <mergeCell ref="E1:BV3"/>
    <mergeCell ref="BU4:BV5"/>
    <mergeCell ref="BL4:BQ5"/>
    <mergeCell ref="BR4:BT5"/>
    <mergeCell ref="A4:G5"/>
    <mergeCell ref="H4:AF4"/>
    <mergeCell ref="AG4:BJ4"/>
    <mergeCell ref="BK4:BK5"/>
    <mergeCell ref="H5:AA5"/>
    <mergeCell ref="AB5:AF5"/>
    <mergeCell ref="BH5:BJ5"/>
    <mergeCell ref="N7:N8"/>
    <mergeCell ref="O7:O8"/>
    <mergeCell ref="P7:P8"/>
    <mergeCell ref="Q7:Q8"/>
    <mergeCell ref="R7:R8"/>
    <mergeCell ref="BD5:BE5"/>
    <mergeCell ref="A7:A8"/>
    <mergeCell ref="B7:B8"/>
    <mergeCell ref="C7:C8"/>
    <mergeCell ref="D7:D8"/>
    <mergeCell ref="AB7:AB8"/>
    <mergeCell ref="AC7:AC8"/>
    <mergeCell ref="AD7:AD8"/>
    <mergeCell ref="AE7:AE8"/>
    <mergeCell ref="AF7:AF8"/>
    <mergeCell ref="H7:H8"/>
    <mergeCell ref="I7:I8"/>
    <mergeCell ref="J7:J8"/>
    <mergeCell ref="K7:K8"/>
    <mergeCell ref="L7:L8"/>
    <mergeCell ref="M7:M8"/>
    <mergeCell ref="BK7:BK8"/>
    <mergeCell ref="BG7:BG8"/>
    <mergeCell ref="BE7:BE8"/>
    <mergeCell ref="BF7:BF8"/>
    <mergeCell ref="BH7:BH8"/>
    <mergeCell ref="BI7:BI8"/>
    <mergeCell ref="BJ7:BJ8"/>
    <mergeCell ref="X7:X8"/>
    <mergeCell ref="Y7:Y8"/>
    <mergeCell ref="Z7:Z8"/>
    <mergeCell ref="AA7:AA8"/>
    <mergeCell ref="BD7:BD8"/>
    <mergeCell ref="S7:S8"/>
    <mergeCell ref="T7:T8"/>
    <mergeCell ref="U7:U8"/>
    <mergeCell ref="V7:V8"/>
    <mergeCell ref="W7:W8"/>
    <mergeCell ref="AA9:AA13"/>
    <mergeCell ref="AB9:AB13"/>
    <mergeCell ref="AC9:AC13"/>
    <mergeCell ref="AD9:AD13"/>
    <mergeCell ref="U9:U13"/>
    <mergeCell ref="V9:V13"/>
    <mergeCell ref="W9:W13"/>
    <mergeCell ref="X9:X13"/>
    <mergeCell ref="Y9:Y13"/>
    <mergeCell ref="AF9:AF13"/>
    <mergeCell ref="AF14:AF17"/>
    <mergeCell ref="R14:R17"/>
    <mergeCell ref="S14:S17"/>
    <mergeCell ref="T14:T17"/>
    <mergeCell ref="R9:R13"/>
    <mergeCell ref="S9:S13"/>
    <mergeCell ref="T9:T13"/>
    <mergeCell ref="A14:A17"/>
    <mergeCell ref="B14:B17"/>
    <mergeCell ref="C14:C17"/>
    <mergeCell ref="D14:D17"/>
    <mergeCell ref="H14:H17"/>
    <mergeCell ref="I14:I17"/>
    <mergeCell ref="J14:J17"/>
    <mergeCell ref="K14:K17"/>
    <mergeCell ref="L14:L17"/>
    <mergeCell ref="M14:M17"/>
    <mergeCell ref="N14:N17"/>
    <mergeCell ref="O14:O17"/>
    <mergeCell ref="I9:I13"/>
    <mergeCell ref="J9:J13"/>
    <mergeCell ref="K9:K13"/>
    <mergeCell ref="L9:L13"/>
    <mergeCell ref="M9:M13"/>
    <mergeCell ref="A9:A13"/>
    <mergeCell ref="B9:B13"/>
    <mergeCell ref="C9:C13"/>
    <mergeCell ref="D9:D13"/>
    <mergeCell ref="H9:H13"/>
    <mergeCell ref="M18:M21"/>
    <mergeCell ref="A18:A21"/>
    <mergeCell ref="B18:B21"/>
    <mergeCell ref="C18:C21"/>
    <mergeCell ref="D18:D21"/>
    <mergeCell ref="H18:H21"/>
    <mergeCell ref="BG14:BG17"/>
    <mergeCell ref="BH14:BH17"/>
    <mergeCell ref="BI14:BI17"/>
    <mergeCell ref="BJ14:BJ17"/>
    <mergeCell ref="BK14:BK17"/>
    <mergeCell ref="AE14:AE17"/>
    <mergeCell ref="AF143:AF146"/>
    <mergeCell ref="BD14:BD17"/>
    <mergeCell ref="BE14:BE17"/>
    <mergeCell ref="BF14:BF17"/>
    <mergeCell ref="Z14:Z17"/>
    <mergeCell ref="AA14:AA17"/>
    <mergeCell ref="AB14:AB17"/>
    <mergeCell ref="AC14:AC17"/>
    <mergeCell ref="AD14:AD17"/>
    <mergeCell ref="U14:U17"/>
    <mergeCell ref="V14:V17"/>
    <mergeCell ref="W14:W17"/>
    <mergeCell ref="X14:X17"/>
    <mergeCell ref="Y14:Y17"/>
    <mergeCell ref="P14:P17"/>
    <mergeCell ref="Q14:Q17"/>
    <mergeCell ref="AE18:AE21"/>
    <mergeCell ref="BJ18:BJ21"/>
    <mergeCell ref="BK18:BK21"/>
    <mergeCell ref="A22:A25"/>
    <mergeCell ref="O18:O21"/>
    <mergeCell ref="P18:P21"/>
    <mergeCell ref="Q18:Q21"/>
    <mergeCell ref="R18:R21"/>
    <mergeCell ref="AF18:AF21"/>
    <mergeCell ref="AF22:AF25"/>
    <mergeCell ref="AF26:AF29"/>
    <mergeCell ref="AF30:AF33"/>
    <mergeCell ref="X22:X25"/>
    <mergeCell ref="Y22:Y25"/>
    <mergeCell ref="Z22:Z25"/>
    <mergeCell ref="AA22:AA25"/>
    <mergeCell ref="R22:R25"/>
    <mergeCell ref="S22:S25"/>
    <mergeCell ref="T22:T25"/>
    <mergeCell ref="U22:U25"/>
    <mergeCell ref="V22:V25"/>
    <mergeCell ref="R30:R33"/>
    <mergeCell ref="S30:S33"/>
    <mergeCell ref="T30:T33"/>
    <mergeCell ref="B22:B25"/>
    <mergeCell ref="C22:C25"/>
    <mergeCell ref="D22:D25"/>
    <mergeCell ref="H22:H25"/>
    <mergeCell ref="I22:I25"/>
    <mergeCell ref="J22:J25"/>
    <mergeCell ref="K22:K25"/>
    <mergeCell ref="L22:L25"/>
    <mergeCell ref="M22:M25"/>
    <mergeCell ref="N22:N25"/>
    <mergeCell ref="O22:O25"/>
    <mergeCell ref="P22:P25"/>
    <mergeCell ref="Q22:Q25"/>
    <mergeCell ref="BE18:BE21"/>
    <mergeCell ref="BF18:BF21"/>
    <mergeCell ref="BG18:BG21"/>
    <mergeCell ref="BH18:BH21"/>
    <mergeCell ref="AD22:AD25"/>
    <mergeCell ref="AE22:AE25"/>
    <mergeCell ref="W22:W25"/>
    <mergeCell ref="BD18:BD21"/>
    <mergeCell ref="X18:X21"/>
    <mergeCell ref="Y18:Y21"/>
    <mergeCell ref="Z18:Z21"/>
    <mergeCell ref="AA18:AA21"/>
    <mergeCell ref="AB18:AB21"/>
    <mergeCell ref="S18:S21"/>
    <mergeCell ref="T18:T21"/>
    <mergeCell ref="U18:U21"/>
    <mergeCell ref="V18:V21"/>
    <mergeCell ref="W18:W21"/>
    <mergeCell ref="N18:N21"/>
    <mergeCell ref="BI18:BI21"/>
    <mergeCell ref="AC18:AC21"/>
    <mergeCell ref="AD18:AD21"/>
    <mergeCell ref="Z26:Z29"/>
    <mergeCell ref="Q26:Q29"/>
    <mergeCell ref="R26:R29"/>
    <mergeCell ref="S26:S29"/>
    <mergeCell ref="T26:T29"/>
    <mergeCell ref="U26:U29"/>
    <mergeCell ref="BI22:BI25"/>
    <mergeCell ref="BJ22:BJ25"/>
    <mergeCell ref="BK22:BK25"/>
    <mergeCell ref="A26:A29"/>
    <mergeCell ref="B26:B29"/>
    <mergeCell ref="C26:C29"/>
    <mergeCell ref="D26:D29"/>
    <mergeCell ref="H26:H29"/>
    <mergeCell ref="I26:I29"/>
    <mergeCell ref="J26:J29"/>
    <mergeCell ref="K26:K29"/>
    <mergeCell ref="L26:L29"/>
    <mergeCell ref="M26:M29"/>
    <mergeCell ref="N26:N29"/>
    <mergeCell ref="O26:O29"/>
    <mergeCell ref="P26:P29"/>
    <mergeCell ref="BD22:BD25"/>
    <mergeCell ref="BE22:BE25"/>
    <mergeCell ref="BF22:BF25"/>
    <mergeCell ref="BG22:BG25"/>
    <mergeCell ref="BH22:BH25"/>
    <mergeCell ref="AB22:AB25"/>
    <mergeCell ref="AC22:AC25"/>
    <mergeCell ref="BH26:BH29"/>
    <mergeCell ref="BI26:BI29"/>
    <mergeCell ref="BJ26:BJ29"/>
    <mergeCell ref="BK26:BK29"/>
    <mergeCell ref="A30:A33"/>
    <mergeCell ref="B30:B33"/>
    <mergeCell ref="C30:C33"/>
    <mergeCell ref="D30:D33"/>
    <mergeCell ref="H30:H33"/>
    <mergeCell ref="I30:I33"/>
    <mergeCell ref="J30:J33"/>
    <mergeCell ref="K30:K33"/>
    <mergeCell ref="L30:L33"/>
    <mergeCell ref="M30:M33"/>
    <mergeCell ref="N30:N33"/>
    <mergeCell ref="O30:O33"/>
    <mergeCell ref="BD26:BD29"/>
    <mergeCell ref="BE26:BE29"/>
    <mergeCell ref="BF26:BF29"/>
    <mergeCell ref="BG26:BG29"/>
    <mergeCell ref="AA26:AA29"/>
    <mergeCell ref="AB26:AB29"/>
    <mergeCell ref="AC26:AC29"/>
    <mergeCell ref="AD26:AD29"/>
    <mergeCell ref="AE26:AE29"/>
    <mergeCell ref="V26:V29"/>
    <mergeCell ref="W26:W29"/>
    <mergeCell ref="X26:X29"/>
    <mergeCell ref="Y26:Y29"/>
    <mergeCell ref="BK30:BK33"/>
    <mergeCell ref="AE30:AE33"/>
    <mergeCell ref="BD30:BD33"/>
    <mergeCell ref="BE30:BE33"/>
    <mergeCell ref="BF30:BF33"/>
    <mergeCell ref="Z30:Z33"/>
    <mergeCell ref="AA30:AA33"/>
    <mergeCell ref="AB30:AB33"/>
    <mergeCell ref="AC30:AC33"/>
    <mergeCell ref="AD30:AD33"/>
    <mergeCell ref="U30:U33"/>
    <mergeCell ref="V30:V33"/>
    <mergeCell ref="W30:W33"/>
    <mergeCell ref="X30:X33"/>
    <mergeCell ref="Y30:Y33"/>
    <mergeCell ref="P30:P33"/>
    <mergeCell ref="Q30:Q33"/>
    <mergeCell ref="AF59:AF62"/>
    <mergeCell ref="Y51:Y54"/>
    <mergeCell ref="Z51:Z54"/>
    <mergeCell ref="AF39:AF42"/>
    <mergeCell ref="AF43:AF46"/>
    <mergeCell ref="AF47:AF50"/>
    <mergeCell ref="X39:X42"/>
    <mergeCell ref="Y39:Y42"/>
    <mergeCell ref="Z39:Z42"/>
    <mergeCell ref="AA39:AA42"/>
    <mergeCell ref="R39:R42"/>
    <mergeCell ref="S39:S42"/>
    <mergeCell ref="T39:T42"/>
    <mergeCell ref="U39:U42"/>
    <mergeCell ref="V39:V42"/>
    <mergeCell ref="Z43:Z46"/>
    <mergeCell ref="R47:R50"/>
    <mergeCell ref="S47:S50"/>
    <mergeCell ref="I34:I38"/>
    <mergeCell ref="J34:J38"/>
    <mergeCell ref="K34:K38"/>
    <mergeCell ref="L34:L38"/>
    <mergeCell ref="M34:M38"/>
    <mergeCell ref="A34:A38"/>
    <mergeCell ref="B34:B38"/>
    <mergeCell ref="C34:C38"/>
    <mergeCell ref="D34:D38"/>
    <mergeCell ref="H34:H38"/>
    <mergeCell ref="BG30:BG33"/>
    <mergeCell ref="BH30:BH33"/>
    <mergeCell ref="BI30:BI33"/>
    <mergeCell ref="BJ30:BJ33"/>
    <mergeCell ref="Z34:Z38"/>
    <mergeCell ref="AA34:AA38"/>
    <mergeCell ref="AB34:AB38"/>
    <mergeCell ref="S34:S38"/>
    <mergeCell ref="T34:T38"/>
    <mergeCell ref="U34:U38"/>
    <mergeCell ref="V34:V38"/>
    <mergeCell ref="W34:W38"/>
    <mergeCell ref="N34:N38"/>
    <mergeCell ref="O34:O38"/>
    <mergeCell ref="P34:P38"/>
    <mergeCell ref="Q34:Q38"/>
    <mergeCell ref="R34:R38"/>
    <mergeCell ref="AF34:AF38"/>
    <mergeCell ref="AE34:AE38"/>
    <mergeCell ref="BD34:BD38"/>
    <mergeCell ref="X34:X38"/>
    <mergeCell ref="Y34:Y38"/>
    <mergeCell ref="T47:T50"/>
    <mergeCell ref="W39:W42"/>
    <mergeCell ref="BH43:BH46"/>
    <mergeCell ref="G39:G42"/>
    <mergeCell ref="G43:G46"/>
    <mergeCell ref="BI43:BI46"/>
    <mergeCell ref="BJ43:BJ46"/>
    <mergeCell ref="BJ34:BJ38"/>
    <mergeCell ref="BK34:BK38"/>
    <mergeCell ref="A39:A42"/>
    <mergeCell ref="B39:B42"/>
    <mergeCell ref="C39:C42"/>
    <mergeCell ref="D39:D42"/>
    <mergeCell ref="H39:H42"/>
    <mergeCell ref="I39:I42"/>
    <mergeCell ref="J39:J42"/>
    <mergeCell ref="K39:K42"/>
    <mergeCell ref="L39:L42"/>
    <mergeCell ref="M39:M42"/>
    <mergeCell ref="N39:N42"/>
    <mergeCell ref="O39:O42"/>
    <mergeCell ref="P39:P42"/>
    <mergeCell ref="Q39:Q42"/>
    <mergeCell ref="BE34:BE38"/>
    <mergeCell ref="BF34:BF38"/>
    <mergeCell ref="BG34:BG38"/>
    <mergeCell ref="BH34:BH38"/>
    <mergeCell ref="BI34:BI38"/>
    <mergeCell ref="AC34:AC38"/>
    <mergeCell ref="AD34:AD38"/>
    <mergeCell ref="X43:X46"/>
    <mergeCell ref="Y43:Y46"/>
    <mergeCell ref="Q43:Q46"/>
    <mergeCell ref="R43:R46"/>
    <mergeCell ref="S43:S46"/>
    <mergeCell ref="T43:T46"/>
    <mergeCell ref="U43:U46"/>
    <mergeCell ref="BI39:BI42"/>
    <mergeCell ref="BJ39:BJ42"/>
    <mergeCell ref="BK39:BK42"/>
    <mergeCell ref="A43:A46"/>
    <mergeCell ref="B43:B46"/>
    <mergeCell ref="C43:C46"/>
    <mergeCell ref="D43:D46"/>
    <mergeCell ref="H43:H46"/>
    <mergeCell ref="I43:I46"/>
    <mergeCell ref="J43:J46"/>
    <mergeCell ref="K43:K46"/>
    <mergeCell ref="L43:L46"/>
    <mergeCell ref="M43:M46"/>
    <mergeCell ref="N43:N46"/>
    <mergeCell ref="O43:O46"/>
    <mergeCell ref="P43:P46"/>
    <mergeCell ref="BD39:BD42"/>
    <mergeCell ref="BE39:BE42"/>
    <mergeCell ref="BF39:BF42"/>
    <mergeCell ref="BG39:BG42"/>
    <mergeCell ref="BH39:BH42"/>
    <mergeCell ref="AB39:AB42"/>
    <mergeCell ref="AC39:AC42"/>
    <mergeCell ref="AD39:AD42"/>
    <mergeCell ref="AE39:AE42"/>
    <mergeCell ref="P47:P50"/>
    <mergeCell ref="Q47:Q50"/>
    <mergeCell ref="X51:X54"/>
    <mergeCell ref="AA51:AA54"/>
    <mergeCell ref="G47:G50"/>
    <mergeCell ref="O51:O54"/>
    <mergeCell ref="P51:P54"/>
    <mergeCell ref="Q51:Q54"/>
    <mergeCell ref="BK43:BK46"/>
    <mergeCell ref="A47:A50"/>
    <mergeCell ref="B47:B50"/>
    <mergeCell ref="C47:C50"/>
    <mergeCell ref="D47:D50"/>
    <mergeCell ref="H47:H50"/>
    <mergeCell ref="I47:I50"/>
    <mergeCell ref="J47:J50"/>
    <mergeCell ref="K47:K50"/>
    <mergeCell ref="L47:L50"/>
    <mergeCell ref="M47:M50"/>
    <mergeCell ref="N47:N50"/>
    <mergeCell ref="O47:O50"/>
    <mergeCell ref="BD43:BD46"/>
    <mergeCell ref="BE43:BE46"/>
    <mergeCell ref="BF43:BF46"/>
    <mergeCell ref="BG43:BG46"/>
    <mergeCell ref="AA43:AA46"/>
    <mergeCell ref="AB43:AB46"/>
    <mergeCell ref="AC43:AC46"/>
    <mergeCell ref="AD43:AD46"/>
    <mergeCell ref="AE43:AE46"/>
    <mergeCell ref="V43:V46"/>
    <mergeCell ref="W43:W46"/>
    <mergeCell ref="BG47:BG50"/>
    <mergeCell ref="BH47:BH50"/>
    <mergeCell ref="BI47:BI50"/>
    <mergeCell ref="BJ47:BJ50"/>
    <mergeCell ref="BK47:BK50"/>
    <mergeCell ref="AE47:AE50"/>
    <mergeCell ref="BD47:BD50"/>
    <mergeCell ref="BE47:BE50"/>
    <mergeCell ref="BF47:BF50"/>
    <mergeCell ref="Z47:Z50"/>
    <mergeCell ref="AA47:AA50"/>
    <mergeCell ref="AB47:AB50"/>
    <mergeCell ref="AC47:AC50"/>
    <mergeCell ref="AD47:AD50"/>
    <mergeCell ref="U47:U50"/>
    <mergeCell ref="V47:V50"/>
    <mergeCell ref="W47:W50"/>
    <mergeCell ref="X47:X50"/>
    <mergeCell ref="Y47:Y50"/>
    <mergeCell ref="I51:I54"/>
    <mergeCell ref="J51:J54"/>
    <mergeCell ref="K51:K54"/>
    <mergeCell ref="L51:L54"/>
    <mergeCell ref="M51:M54"/>
    <mergeCell ref="BJ51:BJ54"/>
    <mergeCell ref="BK51:BK54"/>
    <mergeCell ref="BH51:BH54"/>
    <mergeCell ref="BI51:BI54"/>
    <mergeCell ref="A51:A54"/>
    <mergeCell ref="B51:B54"/>
    <mergeCell ref="C51:C54"/>
    <mergeCell ref="D51:D54"/>
    <mergeCell ref="H51:H54"/>
    <mergeCell ref="A55:A58"/>
    <mergeCell ref="B55:B58"/>
    <mergeCell ref="C55:C58"/>
    <mergeCell ref="D55:D58"/>
    <mergeCell ref="H55:H58"/>
    <mergeCell ref="I55:I58"/>
    <mergeCell ref="J55:J58"/>
    <mergeCell ref="K55:K58"/>
    <mergeCell ref="L55:L58"/>
    <mergeCell ref="M55:M58"/>
    <mergeCell ref="N55:N58"/>
    <mergeCell ref="O55:O58"/>
    <mergeCell ref="P55:P58"/>
    <mergeCell ref="Q55:Q58"/>
    <mergeCell ref="BE51:BE54"/>
    <mergeCell ref="BF51:BF54"/>
    <mergeCell ref="BG51:BG54"/>
    <mergeCell ref="AC51:AC54"/>
    <mergeCell ref="AD51:AD54"/>
    <mergeCell ref="AE51:AE54"/>
    <mergeCell ref="BD51:BD54"/>
    <mergeCell ref="AB51:AB54"/>
    <mergeCell ref="S51:S54"/>
    <mergeCell ref="T51:T54"/>
    <mergeCell ref="U51:U54"/>
    <mergeCell ref="V51:V54"/>
    <mergeCell ref="W51:W54"/>
    <mergeCell ref="N51:N54"/>
    <mergeCell ref="R51:R54"/>
    <mergeCell ref="AF51:AF54"/>
    <mergeCell ref="AF55:AF58"/>
    <mergeCell ref="Z55:Z58"/>
    <mergeCell ref="AA55:AA58"/>
    <mergeCell ref="R55:R58"/>
    <mergeCell ref="S55:S58"/>
    <mergeCell ref="T55:T58"/>
    <mergeCell ref="U55:U58"/>
    <mergeCell ref="V55:V58"/>
    <mergeCell ref="R59:R62"/>
    <mergeCell ref="S59:S62"/>
    <mergeCell ref="T59:T62"/>
    <mergeCell ref="U59:U62"/>
    <mergeCell ref="BI55:BI58"/>
    <mergeCell ref="BJ55:BJ58"/>
    <mergeCell ref="BK55:BK58"/>
    <mergeCell ref="A59:A62"/>
    <mergeCell ref="B59:B62"/>
    <mergeCell ref="C59:C62"/>
    <mergeCell ref="D59:D62"/>
    <mergeCell ref="H59:H62"/>
    <mergeCell ref="I59:I62"/>
    <mergeCell ref="J59:J62"/>
    <mergeCell ref="K59:K62"/>
    <mergeCell ref="L59:L62"/>
    <mergeCell ref="M59:M62"/>
    <mergeCell ref="N59:N62"/>
    <mergeCell ref="O59:O62"/>
    <mergeCell ref="P59:P62"/>
    <mergeCell ref="BD55:BD58"/>
    <mergeCell ref="BE55:BE58"/>
    <mergeCell ref="BF55:BF58"/>
    <mergeCell ref="BG55:BG58"/>
    <mergeCell ref="BH55:BH58"/>
    <mergeCell ref="AB55:AB58"/>
    <mergeCell ref="AC55:AC58"/>
    <mergeCell ref="AD55:AD58"/>
    <mergeCell ref="AE55:AE58"/>
    <mergeCell ref="W55:W58"/>
    <mergeCell ref="X55:X58"/>
    <mergeCell ref="Y55:Y58"/>
    <mergeCell ref="BH59:BH62"/>
    <mergeCell ref="BI59:BI62"/>
    <mergeCell ref="BJ59:BJ62"/>
    <mergeCell ref="BK59:BK62"/>
    <mergeCell ref="A63:A66"/>
    <mergeCell ref="B63:B66"/>
    <mergeCell ref="C63:C66"/>
    <mergeCell ref="D63:D66"/>
    <mergeCell ref="H63:H66"/>
    <mergeCell ref="I63:I66"/>
    <mergeCell ref="J63:J66"/>
    <mergeCell ref="K63:K66"/>
    <mergeCell ref="L63:L66"/>
    <mergeCell ref="M63:M66"/>
    <mergeCell ref="N63:N66"/>
    <mergeCell ref="O63:O66"/>
    <mergeCell ref="AF187:AF190"/>
    <mergeCell ref="BD59:BD62"/>
    <mergeCell ref="BE59:BE62"/>
    <mergeCell ref="BF59:BF62"/>
    <mergeCell ref="BG59:BG62"/>
    <mergeCell ref="AA59:AA62"/>
    <mergeCell ref="AB59:AB62"/>
    <mergeCell ref="AC59:AC62"/>
    <mergeCell ref="AD59:AD62"/>
    <mergeCell ref="AE59:AE62"/>
    <mergeCell ref="V59:V62"/>
    <mergeCell ref="W59:W62"/>
    <mergeCell ref="X59:X62"/>
    <mergeCell ref="Y59:Y62"/>
    <mergeCell ref="Z59:Z62"/>
    <mergeCell ref="Q59:Q62"/>
    <mergeCell ref="BI63:BI66"/>
    <mergeCell ref="BJ63:BJ66"/>
    <mergeCell ref="BK63:BK66"/>
    <mergeCell ref="AE63:AE66"/>
    <mergeCell ref="AF191:AF194"/>
    <mergeCell ref="BD63:BD66"/>
    <mergeCell ref="BE63:BE66"/>
    <mergeCell ref="BF63:BF66"/>
    <mergeCell ref="Z63:Z66"/>
    <mergeCell ref="AA63:AA66"/>
    <mergeCell ref="AB63:AB66"/>
    <mergeCell ref="AC63:AC66"/>
    <mergeCell ref="AD63:AD66"/>
    <mergeCell ref="U63:U66"/>
    <mergeCell ref="V63:V66"/>
    <mergeCell ref="W63:W66"/>
    <mergeCell ref="X63:X66"/>
    <mergeCell ref="Y63:Y66"/>
    <mergeCell ref="AF183:AF186"/>
    <mergeCell ref="AF179:AF182"/>
    <mergeCell ref="AF175:AF178"/>
    <mergeCell ref="AF171:AF174"/>
    <mergeCell ref="AF167:AF170"/>
    <mergeCell ref="BI67:BI70"/>
    <mergeCell ref="BI71:BI74"/>
    <mergeCell ref="BG75:BG78"/>
    <mergeCell ref="BH71:BH74"/>
    <mergeCell ref="BH75:BH78"/>
    <mergeCell ref="BI75:BI78"/>
    <mergeCell ref="BJ75:BJ78"/>
    <mergeCell ref="BK75:BK78"/>
    <mergeCell ref="BI87:BI90"/>
    <mergeCell ref="A67:A70"/>
    <mergeCell ref="B67:B70"/>
    <mergeCell ref="C67:C70"/>
    <mergeCell ref="D67:D70"/>
    <mergeCell ref="H67:H70"/>
    <mergeCell ref="BG63:BG66"/>
    <mergeCell ref="BH63:BH66"/>
    <mergeCell ref="P63:P66"/>
    <mergeCell ref="Q63:Q66"/>
    <mergeCell ref="R63:R66"/>
    <mergeCell ref="S63:S66"/>
    <mergeCell ref="T63:T66"/>
    <mergeCell ref="BG67:BG70"/>
    <mergeCell ref="BH67:BH70"/>
    <mergeCell ref="AF63:AF66"/>
    <mergeCell ref="AC67:AC70"/>
    <mergeCell ref="AD67:AD70"/>
    <mergeCell ref="AE67:AE70"/>
    <mergeCell ref="X67:X70"/>
    <mergeCell ref="Y67:Y70"/>
    <mergeCell ref="Z67:Z70"/>
    <mergeCell ref="AA67:AA70"/>
    <mergeCell ref="V67:V70"/>
    <mergeCell ref="W67:W70"/>
    <mergeCell ref="BE67:BE70"/>
    <mergeCell ref="BF67:BF70"/>
    <mergeCell ref="AD71:AD74"/>
    <mergeCell ref="AE71:AE74"/>
    <mergeCell ref="W71:W74"/>
    <mergeCell ref="X71:X74"/>
    <mergeCell ref="Y71:Y74"/>
    <mergeCell ref="Z71:Z74"/>
    <mergeCell ref="AA71:AA74"/>
    <mergeCell ref="S71:S74"/>
    <mergeCell ref="T71:T74"/>
    <mergeCell ref="U71:U74"/>
    <mergeCell ref="V71:V74"/>
    <mergeCell ref="N67:N70"/>
    <mergeCell ref="O67:O70"/>
    <mergeCell ref="P67:P70"/>
    <mergeCell ref="Q67:Q70"/>
    <mergeCell ref="R67:R70"/>
    <mergeCell ref="I67:I70"/>
    <mergeCell ref="J67:J70"/>
    <mergeCell ref="K67:K70"/>
    <mergeCell ref="L67:L70"/>
    <mergeCell ref="M67:M70"/>
    <mergeCell ref="U83:U86"/>
    <mergeCell ref="V83:V86"/>
    <mergeCell ref="W83:W86"/>
    <mergeCell ref="X83:X86"/>
    <mergeCell ref="Y83:Y86"/>
    <mergeCell ref="Q79:Q82"/>
    <mergeCell ref="R79:R82"/>
    <mergeCell ref="S79:S82"/>
    <mergeCell ref="T79:T82"/>
    <mergeCell ref="S83:S86"/>
    <mergeCell ref="T83:T86"/>
    <mergeCell ref="BD75:BD78"/>
    <mergeCell ref="BE75:BE78"/>
    <mergeCell ref="BF75:BF78"/>
    <mergeCell ref="AF67:AF70"/>
    <mergeCell ref="AF71:AF74"/>
    <mergeCell ref="AA75:AA78"/>
    <mergeCell ref="AB75:AB78"/>
    <mergeCell ref="AC75:AC78"/>
    <mergeCell ref="AD75:AD78"/>
    <mergeCell ref="AE75:AE78"/>
    <mergeCell ref="V75:V78"/>
    <mergeCell ref="W75:W78"/>
    <mergeCell ref="X75:X78"/>
    <mergeCell ref="Y75:Y78"/>
    <mergeCell ref="BD67:BD70"/>
    <mergeCell ref="AB67:AB70"/>
    <mergeCell ref="S67:S70"/>
    <mergeCell ref="T67:T70"/>
    <mergeCell ref="U67:U70"/>
    <mergeCell ref="AB71:AB74"/>
    <mergeCell ref="AC71:AC74"/>
    <mergeCell ref="BG83:BG86"/>
    <mergeCell ref="BH83:BH86"/>
    <mergeCell ref="AF75:AF78"/>
    <mergeCell ref="BI83:BI86"/>
    <mergeCell ref="BJ83:BJ86"/>
    <mergeCell ref="BK83:BK86"/>
    <mergeCell ref="AE79:AE82"/>
    <mergeCell ref="AF207:AF210"/>
    <mergeCell ref="BD79:BD82"/>
    <mergeCell ref="BE79:BE82"/>
    <mergeCell ref="BF79:BF82"/>
    <mergeCell ref="AE83:AE86"/>
    <mergeCell ref="AF211:AF214"/>
    <mergeCell ref="BD83:BD86"/>
    <mergeCell ref="BE83:BE86"/>
    <mergeCell ref="BF83:BF86"/>
    <mergeCell ref="Z79:Z82"/>
    <mergeCell ref="AA79:AA82"/>
    <mergeCell ref="AB79:AB82"/>
    <mergeCell ref="AC79:AC82"/>
    <mergeCell ref="AD79:AD82"/>
    <mergeCell ref="Z83:Z86"/>
    <mergeCell ref="AA83:AA86"/>
    <mergeCell ref="AB83:AB86"/>
    <mergeCell ref="AC83:AC86"/>
    <mergeCell ref="AD83:AD86"/>
    <mergeCell ref="AF79:AF82"/>
    <mergeCell ref="AF83:AF86"/>
    <mergeCell ref="AF195:AF198"/>
    <mergeCell ref="Z75:Z78"/>
    <mergeCell ref="AC87:AC90"/>
    <mergeCell ref="AD87:AD90"/>
    <mergeCell ref="BJ67:BJ70"/>
    <mergeCell ref="BK67:BK70"/>
    <mergeCell ref="A71:A74"/>
    <mergeCell ref="B71:B74"/>
    <mergeCell ref="C71:C74"/>
    <mergeCell ref="D71:D74"/>
    <mergeCell ref="H71:H74"/>
    <mergeCell ref="I71:I74"/>
    <mergeCell ref="J71:J74"/>
    <mergeCell ref="K71:K74"/>
    <mergeCell ref="L71:L74"/>
    <mergeCell ref="M71:M74"/>
    <mergeCell ref="N71:N74"/>
    <mergeCell ref="O71:O74"/>
    <mergeCell ref="P71:P74"/>
    <mergeCell ref="Q71:Q74"/>
    <mergeCell ref="BG79:BG82"/>
    <mergeCell ref="BH79:BH82"/>
    <mergeCell ref="BI79:BI82"/>
    <mergeCell ref="BJ79:BJ82"/>
    <mergeCell ref="BK79:BK82"/>
    <mergeCell ref="U79:U82"/>
    <mergeCell ref="V79:V82"/>
    <mergeCell ref="W79:W82"/>
    <mergeCell ref="X79:X82"/>
    <mergeCell ref="Y79:Y82"/>
    <mergeCell ref="BD71:BD74"/>
    <mergeCell ref="BE71:BE74"/>
    <mergeCell ref="BF71:BF74"/>
    <mergeCell ref="BG71:BG74"/>
    <mergeCell ref="R75:R78"/>
    <mergeCell ref="S75:S78"/>
    <mergeCell ref="A79:A82"/>
    <mergeCell ref="B79:B82"/>
    <mergeCell ref="C79:C82"/>
    <mergeCell ref="D79:D82"/>
    <mergeCell ref="H79:H82"/>
    <mergeCell ref="I79:I82"/>
    <mergeCell ref="J79:J82"/>
    <mergeCell ref="K79:K82"/>
    <mergeCell ref="L79:L82"/>
    <mergeCell ref="M79:M82"/>
    <mergeCell ref="N79:N82"/>
    <mergeCell ref="O79:O82"/>
    <mergeCell ref="P79:P82"/>
    <mergeCell ref="BJ71:BJ74"/>
    <mergeCell ref="BK71:BK74"/>
    <mergeCell ref="A75:A78"/>
    <mergeCell ref="B75:B78"/>
    <mergeCell ref="C75:C78"/>
    <mergeCell ref="D75:D78"/>
    <mergeCell ref="H75:H78"/>
    <mergeCell ref="I75:I78"/>
    <mergeCell ref="J75:J78"/>
    <mergeCell ref="K75:K78"/>
    <mergeCell ref="L75:L78"/>
    <mergeCell ref="M75:M78"/>
    <mergeCell ref="N75:N78"/>
    <mergeCell ref="O75:O78"/>
    <mergeCell ref="P75:P78"/>
    <mergeCell ref="Q75:Q78"/>
    <mergeCell ref="T75:T78"/>
    <mergeCell ref="U75:U78"/>
    <mergeCell ref="R71:R74"/>
    <mergeCell ref="I87:I90"/>
    <mergeCell ref="J87:J90"/>
    <mergeCell ref="K87:K90"/>
    <mergeCell ref="L87:L90"/>
    <mergeCell ref="M87:M90"/>
    <mergeCell ref="A87:A90"/>
    <mergeCell ref="B87:B90"/>
    <mergeCell ref="C87:C90"/>
    <mergeCell ref="D87:D90"/>
    <mergeCell ref="H87:H90"/>
    <mergeCell ref="N83:N86"/>
    <mergeCell ref="O83:O86"/>
    <mergeCell ref="P83:P86"/>
    <mergeCell ref="Q83:Q86"/>
    <mergeCell ref="R83:R86"/>
    <mergeCell ref="I83:I86"/>
    <mergeCell ref="J83:J86"/>
    <mergeCell ref="K83:K86"/>
    <mergeCell ref="L83:L86"/>
    <mergeCell ref="M83:M86"/>
    <mergeCell ref="A83:A86"/>
    <mergeCell ref="B83:B86"/>
    <mergeCell ref="C83:C86"/>
    <mergeCell ref="D83:D86"/>
    <mergeCell ref="H83:H86"/>
    <mergeCell ref="U87:U90"/>
    <mergeCell ref="V87:V90"/>
    <mergeCell ref="W87:W90"/>
    <mergeCell ref="N87:N90"/>
    <mergeCell ref="O87:O90"/>
    <mergeCell ref="P87:P90"/>
    <mergeCell ref="Q87:Q90"/>
    <mergeCell ref="R87:R90"/>
    <mergeCell ref="AF87:AF90"/>
    <mergeCell ref="AF91:AF94"/>
    <mergeCell ref="AF95:AF98"/>
    <mergeCell ref="AF99:AF102"/>
    <mergeCell ref="AE91:AE94"/>
    <mergeCell ref="Y95:Y98"/>
    <mergeCell ref="Z95:Z98"/>
    <mergeCell ref="Q95:Q98"/>
    <mergeCell ref="R95:R98"/>
    <mergeCell ref="S95:S98"/>
    <mergeCell ref="T95:T98"/>
    <mergeCell ref="U95:U98"/>
    <mergeCell ref="P99:P102"/>
    <mergeCell ref="Q99:Q102"/>
    <mergeCell ref="R99:R102"/>
    <mergeCell ref="AE87:AE90"/>
    <mergeCell ref="S99:S102"/>
    <mergeCell ref="T99:T102"/>
    <mergeCell ref="AA91:AA94"/>
    <mergeCell ref="R91:R94"/>
    <mergeCell ref="S91:S94"/>
    <mergeCell ref="T91:T94"/>
    <mergeCell ref="BJ87:BJ90"/>
    <mergeCell ref="BK87:BK90"/>
    <mergeCell ref="A91:A94"/>
    <mergeCell ref="B91:B94"/>
    <mergeCell ref="C91:C94"/>
    <mergeCell ref="D91:D94"/>
    <mergeCell ref="H91:H94"/>
    <mergeCell ref="I91:I94"/>
    <mergeCell ref="J91:J94"/>
    <mergeCell ref="K91:K94"/>
    <mergeCell ref="L91:L94"/>
    <mergeCell ref="M91:M94"/>
    <mergeCell ref="N91:N94"/>
    <mergeCell ref="O91:O94"/>
    <mergeCell ref="P91:P94"/>
    <mergeCell ref="Q91:Q94"/>
    <mergeCell ref="BE87:BE90"/>
    <mergeCell ref="BF87:BF90"/>
    <mergeCell ref="BG87:BG90"/>
    <mergeCell ref="BH87:BH90"/>
    <mergeCell ref="BD87:BD90"/>
    <mergeCell ref="X87:X90"/>
    <mergeCell ref="Y87:Y90"/>
    <mergeCell ref="Z87:Z90"/>
    <mergeCell ref="AA87:AA90"/>
    <mergeCell ref="AB87:AB90"/>
    <mergeCell ref="BI91:BI94"/>
    <mergeCell ref="BJ91:BJ94"/>
    <mergeCell ref="BK91:BK94"/>
    <mergeCell ref="BH91:BH94"/>
    <mergeCell ref="S87:S90"/>
    <mergeCell ref="T87:T90"/>
    <mergeCell ref="A95:A98"/>
    <mergeCell ref="B95:B98"/>
    <mergeCell ref="C95:C98"/>
    <mergeCell ref="D95:D98"/>
    <mergeCell ref="H95:H98"/>
    <mergeCell ref="I95:I98"/>
    <mergeCell ref="J95:J98"/>
    <mergeCell ref="K95:K98"/>
    <mergeCell ref="L95:L98"/>
    <mergeCell ref="M95:M98"/>
    <mergeCell ref="N95:N98"/>
    <mergeCell ref="O95:O98"/>
    <mergeCell ref="P95:P98"/>
    <mergeCell ref="BD91:BD94"/>
    <mergeCell ref="BE91:BE94"/>
    <mergeCell ref="BF91:BF94"/>
    <mergeCell ref="BG91:BG94"/>
    <mergeCell ref="AB91:AB94"/>
    <mergeCell ref="AC91:AC94"/>
    <mergeCell ref="AD91:AD94"/>
    <mergeCell ref="X95:X98"/>
    <mergeCell ref="U91:U94"/>
    <mergeCell ref="V91:V94"/>
    <mergeCell ref="BH95:BH98"/>
    <mergeCell ref="BI95:BI98"/>
    <mergeCell ref="BJ95:BJ98"/>
    <mergeCell ref="BK95:BK98"/>
    <mergeCell ref="W91:W94"/>
    <mergeCell ref="X91:X94"/>
    <mergeCell ref="Y91:Y94"/>
    <mergeCell ref="Z91:Z94"/>
    <mergeCell ref="A99:A102"/>
    <mergeCell ref="B99:B102"/>
    <mergeCell ref="C99:C102"/>
    <mergeCell ref="D99:D102"/>
    <mergeCell ref="H99:H102"/>
    <mergeCell ref="I99:I102"/>
    <mergeCell ref="J99:J102"/>
    <mergeCell ref="K99:K102"/>
    <mergeCell ref="L99:L102"/>
    <mergeCell ref="M99:M102"/>
    <mergeCell ref="N99:N102"/>
    <mergeCell ref="O99:O102"/>
    <mergeCell ref="BD95:BD98"/>
    <mergeCell ref="BE95:BE98"/>
    <mergeCell ref="BF95:BF98"/>
    <mergeCell ref="BG95:BG98"/>
    <mergeCell ref="AA95:AA98"/>
    <mergeCell ref="AB95:AB98"/>
    <mergeCell ref="AC95:AC98"/>
    <mergeCell ref="AD95:AD98"/>
    <mergeCell ref="AE95:AE98"/>
    <mergeCell ref="V95:V98"/>
    <mergeCell ref="W95:W98"/>
    <mergeCell ref="BG99:BG102"/>
    <mergeCell ref="BH99:BH102"/>
    <mergeCell ref="BI99:BI102"/>
    <mergeCell ref="BJ99:BJ102"/>
    <mergeCell ref="BK99:BK102"/>
    <mergeCell ref="AE99:AE102"/>
    <mergeCell ref="AF227:AF230"/>
    <mergeCell ref="BD99:BD102"/>
    <mergeCell ref="BE99:BE102"/>
    <mergeCell ref="BF99:BF102"/>
    <mergeCell ref="Z99:Z102"/>
    <mergeCell ref="AA99:AA102"/>
    <mergeCell ref="AB99:AB102"/>
    <mergeCell ref="AC99:AC102"/>
    <mergeCell ref="AD99:AD102"/>
    <mergeCell ref="U99:U102"/>
    <mergeCell ref="V99:V102"/>
    <mergeCell ref="W99:W102"/>
    <mergeCell ref="X99:X102"/>
    <mergeCell ref="Y99:Y102"/>
    <mergeCell ref="AF223:AF226"/>
    <mergeCell ref="BG103:BG106"/>
    <mergeCell ref="BH103:BH106"/>
    <mergeCell ref="BI103:BI106"/>
    <mergeCell ref="BJ103:BJ106"/>
    <mergeCell ref="BK103:BK106"/>
    <mergeCell ref="BI107:BI110"/>
    <mergeCell ref="BJ107:BJ110"/>
    <mergeCell ref="BK107:BK110"/>
    <mergeCell ref="BH107:BH110"/>
    <mergeCell ref="BG115:BG118"/>
    <mergeCell ref="BH115:BH118"/>
    <mergeCell ref="BI115:BI118"/>
    <mergeCell ref="A103:A106"/>
    <mergeCell ref="B103:B106"/>
    <mergeCell ref="C103:C106"/>
    <mergeCell ref="D103:D106"/>
    <mergeCell ref="H103:H106"/>
    <mergeCell ref="AC103:AC106"/>
    <mergeCell ref="AD103:AD106"/>
    <mergeCell ref="AE103:AE106"/>
    <mergeCell ref="R107:R110"/>
    <mergeCell ref="A107:A110"/>
    <mergeCell ref="B107:B110"/>
    <mergeCell ref="C107:C110"/>
    <mergeCell ref="D107:D110"/>
    <mergeCell ref="H107:H110"/>
    <mergeCell ref="I107:I110"/>
    <mergeCell ref="J107:J110"/>
    <mergeCell ref="K107:K110"/>
    <mergeCell ref="T123:T126"/>
    <mergeCell ref="AD119:AD122"/>
    <mergeCell ref="AE119:AE122"/>
    <mergeCell ref="BD119:BD122"/>
    <mergeCell ref="X119:X122"/>
    <mergeCell ref="N103:N106"/>
    <mergeCell ref="O103:O106"/>
    <mergeCell ref="P103:P106"/>
    <mergeCell ref="Q103:Q106"/>
    <mergeCell ref="R103:R106"/>
    <mergeCell ref="AF103:AF106"/>
    <mergeCell ref="AF107:AF110"/>
    <mergeCell ref="AF111:AF114"/>
    <mergeCell ref="AF115:AF118"/>
    <mergeCell ref="AF119:AF122"/>
    <mergeCell ref="I103:I106"/>
    <mergeCell ref="J103:J106"/>
    <mergeCell ref="K103:K106"/>
    <mergeCell ref="L103:L106"/>
    <mergeCell ref="M103:M106"/>
    <mergeCell ref="AA119:AA122"/>
    <mergeCell ref="P115:P118"/>
    <mergeCell ref="Q115:Q118"/>
    <mergeCell ref="R115:R118"/>
    <mergeCell ref="S115:S118"/>
    <mergeCell ref="T115:T118"/>
    <mergeCell ref="Y119:Y122"/>
    <mergeCell ref="Z119:Z122"/>
    <mergeCell ref="BD115:BD118"/>
    <mergeCell ref="BE103:BE106"/>
    <mergeCell ref="BF103:BF106"/>
    <mergeCell ref="V111:V114"/>
    <mergeCell ref="W111:W114"/>
    <mergeCell ref="X111:X114"/>
    <mergeCell ref="Y111:Y114"/>
    <mergeCell ref="Z111:Z114"/>
    <mergeCell ref="Q111:Q114"/>
    <mergeCell ref="R111:R114"/>
    <mergeCell ref="S111:S114"/>
    <mergeCell ref="T111:T114"/>
    <mergeCell ref="U111:U114"/>
    <mergeCell ref="AF231:AF234"/>
    <mergeCell ref="BD103:BD106"/>
    <mergeCell ref="X103:X106"/>
    <mergeCell ref="Y103:Y106"/>
    <mergeCell ref="Z103:Z106"/>
    <mergeCell ref="AA103:AA106"/>
    <mergeCell ref="AB103:AB106"/>
    <mergeCell ref="S103:S106"/>
    <mergeCell ref="T103:T106"/>
    <mergeCell ref="U103:U106"/>
    <mergeCell ref="V103:V106"/>
    <mergeCell ref="W103:W106"/>
    <mergeCell ref="AC107:AC110"/>
    <mergeCell ref="AD107:AD110"/>
    <mergeCell ref="AE107:AE110"/>
    <mergeCell ref="W107:W110"/>
    <mergeCell ref="X107:X110"/>
    <mergeCell ref="Y107:Y110"/>
    <mergeCell ref="Z107:Z110"/>
    <mergeCell ref="AA107:AA110"/>
    <mergeCell ref="H111:H114"/>
    <mergeCell ref="I111:I114"/>
    <mergeCell ref="J111:J114"/>
    <mergeCell ref="K111:K114"/>
    <mergeCell ref="L111:L114"/>
    <mergeCell ref="M111:M114"/>
    <mergeCell ref="N111:N114"/>
    <mergeCell ref="O111:O114"/>
    <mergeCell ref="P111:P114"/>
    <mergeCell ref="BD107:BD110"/>
    <mergeCell ref="BE107:BE110"/>
    <mergeCell ref="BF107:BF110"/>
    <mergeCell ref="BG107:BG110"/>
    <mergeCell ref="AB107:AB110"/>
    <mergeCell ref="L107:L110"/>
    <mergeCell ref="M107:M110"/>
    <mergeCell ref="N107:N110"/>
    <mergeCell ref="O107:O110"/>
    <mergeCell ref="P107:P110"/>
    <mergeCell ref="Q107:Q110"/>
    <mergeCell ref="S107:S110"/>
    <mergeCell ref="T107:T110"/>
    <mergeCell ref="U107:U110"/>
    <mergeCell ref="V107:V110"/>
    <mergeCell ref="BH111:BH114"/>
    <mergeCell ref="BI111:BI114"/>
    <mergeCell ref="BJ111:BJ114"/>
    <mergeCell ref="BK111:BK114"/>
    <mergeCell ref="A115:A118"/>
    <mergeCell ref="B115:B118"/>
    <mergeCell ref="C115:C118"/>
    <mergeCell ref="D115:D118"/>
    <mergeCell ref="H115:H118"/>
    <mergeCell ref="I115:I118"/>
    <mergeCell ref="J115:J118"/>
    <mergeCell ref="K115:K118"/>
    <mergeCell ref="L115:L118"/>
    <mergeCell ref="M115:M118"/>
    <mergeCell ref="N115:N118"/>
    <mergeCell ref="O115:O118"/>
    <mergeCell ref="BD111:BD114"/>
    <mergeCell ref="BE111:BE114"/>
    <mergeCell ref="BF111:BF114"/>
    <mergeCell ref="BG111:BG114"/>
    <mergeCell ref="AA111:AA114"/>
    <mergeCell ref="AB111:AB114"/>
    <mergeCell ref="AC111:AC114"/>
    <mergeCell ref="AD111:AD114"/>
    <mergeCell ref="AE111:AE114"/>
    <mergeCell ref="BJ115:BJ118"/>
    <mergeCell ref="BK115:BK118"/>
    <mergeCell ref="AE115:AE118"/>
    <mergeCell ref="A111:A114"/>
    <mergeCell ref="B111:B114"/>
    <mergeCell ref="C111:C114"/>
    <mergeCell ref="D111:D114"/>
    <mergeCell ref="BE115:BE118"/>
    <mergeCell ref="BF115:BF118"/>
    <mergeCell ref="Z115:Z118"/>
    <mergeCell ref="AA115:AA118"/>
    <mergeCell ref="AB115:AB118"/>
    <mergeCell ref="AC115:AC118"/>
    <mergeCell ref="AD115:AD118"/>
    <mergeCell ref="U115:U118"/>
    <mergeCell ref="V115:V118"/>
    <mergeCell ref="W115:W118"/>
    <mergeCell ref="X115:X118"/>
    <mergeCell ref="Y115:Y118"/>
    <mergeCell ref="AF239:AF242"/>
    <mergeCell ref="AB119:AB122"/>
    <mergeCell ref="U119:U122"/>
    <mergeCell ref="V119:V122"/>
    <mergeCell ref="W119:W122"/>
    <mergeCell ref="U123:U126"/>
    <mergeCell ref="V123:V126"/>
    <mergeCell ref="AF155:AF158"/>
    <mergeCell ref="AF151:AF154"/>
    <mergeCell ref="AF147:AF150"/>
    <mergeCell ref="AF139:AF142"/>
    <mergeCell ref="AF159:AF162"/>
    <mergeCell ref="BJ119:BJ122"/>
    <mergeCell ref="BK119:BK122"/>
    <mergeCell ref="BE119:BE122"/>
    <mergeCell ref="BF119:BF122"/>
    <mergeCell ref="BG119:BG122"/>
    <mergeCell ref="BH119:BH122"/>
    <mergeCell ref="BI119:BI122"/>
    <mergeCell ref="AC119:AC122"/>
    <mergeCell ref="N119:N122"/>
    <mergeCell ref="O119:O122"/>
    <mergeCell ref="P119:P122"/>
    <mergeCell ref="Q119:Q122"/>
    <mergeCell ref="R119:R122"/>
    <mergeCell ref="I119:I122"/>
    <mergeCell ref="J119:J122"/>
    <mergeCell ref="K119:K122"/>
    <mergeCell ref="L119:L122"/>
    <mergeCell ref="M119:M122"/>
    <mergeCell ref="T119:T122"/>
    <mergeCell ref="A119:A122"/>
    <mergeCell ref="B119:B122"/>
    <mergeCell ref="C119:C122"/>
    <mergeCell ref="D119:D122"/>
    <mergeCell ref="H119:H122"/>
    <mergeCell ref="R123:R126"/>
    <mergeCell ref="S123:S126"/>
    <mergeCell ref="A123:A126"/>
    <mergeCell ref="B123:B126"/>
    <mergeCell ref="C123:C126"/>
    <mergeCell ref="D123:D126"/>
    <mergeCell ref="H123:H126"/>
    <mergeCell ref="I123:I126"/>
    <mergeCell ref="J123:J126"/>
    <mergeCell ref="K123:K126"/>
    <mergeCell ref="L123:L126"/>
    <mergeCell ref="M123:M126"/>
    <mergeCell ref="N123:N126"/>
    <mergeCell ref="O123:O126"/>
    <mergeCell ref="P123:P126"/>
    <mergeCell ref="Q123:Q126"/>
    <mergeCell ref="S119:S122"/>
    <mergeCell ref="BI123:BI126"/>
    <mergeCell ref="BJ123:BJ126"/>
    <mergeCell ref="BK123:BK126"/>
    <mergeCell ref="BD123:BD126"/>
    <mergeCell ref="BE123:BE126"/>
    <mergeCell ref="BF123:BF126"/>
    <mergeCell ref="BG123:BG126"/>
    <mergeCell ref="BH123:BH126"/>
    <mergeCell ref="AB123:AB126"/>
    <mergeCell ref="AC123:AC126"/>
    <mergeCell ref="AD123:AD126"/>
    <mergeCell ref="AE123:AE126"/>
    <mergeCell ref="AF251:AF254"/>
    <mergeCell ref="W123:W126"/>
    <mergeCell ref="X123:X126"/>
    <mergeCell ref="Y123:Y126"/>
    <mergeCell ref="Z123:Z126"/>
    <mergeCell ref="AA123:AA126"/>
    <mergeCell ref="AF123:AF126"/>
    <mergeCell ref="AF247:AF250"/>
    <mergeCell ref="AF235:AF238"/>
    <mergeCell ref="AF219:AF222"/>
    <mergeCell ref="AF215:AF218"/>
    <mergeCell ref="AF203:AF206"/>
    <mergeCell ref="AF199:AF202"/>
    <mergeCell ref="AF163:AF166"/>
    <mergeCell ref="AF243:AF246"/>
    <mergeCell ref="BT7:BT8"/>
    <mergeCell ref="BU7:BU8"/>
    <mergeCell ref="BV7:BV8"/>
    <mergeCell ref="BU9:BU13"/>
    <mergeCell ref="BV9:BV13"/>
    <mergeCell ref="BS14:BS17"/>
    <mergeCell ref="BT14:BT17"/>
    <mergeCell ref="BU14:BU17"/>
    <mergeCell ref="BV14:BV17"/>
    <mergeCell ref="BR18:BR21"/>
    <mergeCell ref="BS18:BS21"/>
    <mergeCell ref="BT18:BT21"/>
    <mergeCell ref="BU18:BU21"/>
    <mergeCell ref="BV18:BV21"/>
    <mergeCell ref="BR12:BR13"/>
    <mergeCell ref="BT12:BT13"/>
    <mergeCell ref="BR22:BR25"/>
    <mergeCell ref="BS22:BS25"/>
    <mergeCell ref="BT22:BT25"/>
    <mergeCell ref="BU22:BU25"/>
    <mergeCell ref="BV22:BV25"/>
    <mergeCell ref="BS26:BS29"/>
    <mergeCell ref="BT26:BT29"/>
    <mergeCell ref="BU26:BU29"/>
    <mergeCell ref="BV26:BV29"/>
    <mergeCell ref="BU30:BU33"/>
    <mergeCell ref="BV30:BV33"/>
    <mergeCell ref="BR34:BR38"/>
    <mergeCell ref="BT34:BT38"/>
    <mergeCell ref="BU34:BU38"/>
    <mergeCell ref="BV34:BV38"/>
    <mergeCell ref="BS34:BS38"/>
    <mergeCell ref="BU39:BU42"/>
    <mergeCell ref="BV39:BV42"/>
    <mergeCell ref="BU43:BU46"/>
    <mergeCell ref="BV43:BV46"/>
    <mergeCell ref="BU47:BU50"/>
    <mergeCell ref="BV47:BV50"/>
    <mergeCell ref="BR51:BR54"/>
    <mergeCell ref="BS51:BS54"/>
    <mergeCell ref="BT51:BT54"/>
    <mergeCell ref="BU51:BU54"/>
    <mergeCell ref="BV51:BV54"/>
    <mergeCell ref="BS40:BS42"/>
    <mergeCell ref="BR40:BR42"/>
    <mergeCell ref="BT40:BT42"/>
    <mergeCell ref="BT44:BT46"/>
    <mergeCell ref="BS44:BS46"/>
    <mergeCell ref="BR55:BR58"/>
    <mergeCell ref="BS55:BS58"/>
    <mergeCell ref="BT55:BT58"/>
    <mergeCell ref="BU55:BU58"/>
    <mergeCell ref="BV55:BV58"/>
    <mergeCell ref="BR59:BR62"/>
    <mergeCell ref="BS59:BS62"/>
    <mergeCell ref="BT59:BT62"/>
    <mergeCell ref="BU59:BU62"/>
    <mergeCell ref="BV59:BV62"/>
    <mergeCell ref="BR63:BR66"/>
    <mergeCell ref="BS63:BS66"/>
    <mergeCell ref="BT63:BT66"/>
    <mergeCell ref="BU63:BU66"/>
    <mergeCell ref="BV63:BV66"/>
    <mergeCell ref="BR67:BR70"/>
    <mergeCell ref="BS67:BS70"/>
    <mergeCell ref="BT67:BT70"/>
    <mergeCell ref="BU67:BU70"/>
    <mergeCell ref="BV67:BV70"/>
    <mergeCell ref="BR71:BR74"/>
    <mergeCell ref="BS71:BS74"/>
    <mergeCell ref="BT71:BT74"/>
    <mergeCell ref="BU71:BU74"/>
    <mergeCell ref="BV71:BV74"/>
    <mergeCell ref="BR75:BR78"/>
    <mergeCell ref="BS75:BS78"/>
    <mergeCell ref="BT75:BT78"/>
    <mergeCell ref="BU75:BU78"/>
    <mergeCell ref="BV75:BV78"/>
    <mergeCell ref="BR79:BR82"/>
    <mergeCell ref="BS79:BS82"/>
    <mergeCell ref="BT79:BT82"/>
    <mergeCell ref="BU79:BU82"/>
    <mergeCell ref="BV79:BV82"/>
    <mergeCell ref="BR83:BR86"/>
    <mergeCell ref="BS83:BS86"/>
    <mergeCell ref="BT83:BT86"/>
    <mergeCell ref="BU83:BU86"/>
    <mergeCell ref="BV83:BV86"/>
    <mergeCell ref="BR87:BR90"/>
    <mergeCell ref="BS87:BS90"/>
    <mergeCell ref="BT87:BT90"/>
    <mergeCell ref="BU87:BU90"/>
    <mergeCell ref="BV87:BV90"/>
    <mergeCell ref="BR111:BR114"/>
    <mergeCell ref="BS111:BS114"/>
    <mergeCell ref="BT111:BT114"/>
    <mergeCell ref="BU111:BU114"/>
    <mergeCell ref="BV111:BV114"/>
    <mergeCell ref="BR91:BR94"/>
    <mergeCell ref="BS91:BS94"/>
    <mergeCell ref="BT91:BT94"/>
    <mergeCell ref="BU91:BU94"/>
    <mergeCell ref="BV91:BV94"/>
    <mergeCell ref="BR95:BR98"/>
    <mergeCell ref="BS95:BS98"/>
    <mergeCell ref="BT95:BT98"/>
    <mergeCell ref="BU95:BU98"/>
    <mergeCell ref="BV95:BV98"/>
    <mergeCell ref="BR99:BR102"/>
    <mergeCell ref="BS99:BS102"/>
    <mergeCell ref="BT99:BT102"/>
    <mergeCell ref="BU99:BU102"/>
    <mergeCell ref="BV99:BV102"/>
    <mergeCell ref="BW30:BW33"/>
    <mergeCell ref="BS12:BS13"/>
    <mergeCell ref="BR14:BR17"/>
    <mergeCell ref="BR115:BR118"/>
    <mergeCell ref="BS115:BS118"/>
    <mergeCell ref="BT115:BT118"/>
    <mergeCell ref="BU115:BU118"/>
    <mergeCell ref="BV115:BV118"/>
    <mergeCell ref="BR119:BR122"/>
    <mergeCell ref="BS119:BS122"/>
    <mergeCell ref="BT119:BT122"/>
    <mergeCell ref="BU119:BU122"/>
    <mergeCell ref="BV119:BV122"/>
    <mergeCell ref="BR123:BR126"/>
    <mergeCell ref="BS123:BS126"/>
    <mergeCell ref="BT123:BT126"/>
    <mergeCell ref="BU123:BU126"/>
    <mergeCell ref="BV123:BV126"/>
    <mergeCell ref="BR103:BR106"/>
    <mergeCell ref="BS103:BS106"/>
    <mergeCell ref="BT103:BT106"/>
    <mergeCell ref="BU103:BU106"/>
    <mergeCell ref="BV103:BV106"/>
    <mergeCell ref="BR107:BR110"/>
    <mergeCell ref="BS107:BS110"/>
    <mergeCell ref="BT107:BT110"/>
    <mergeCell ref="BU107:BU110"/>
    <mergeCell ref="BV107:BV110"/>
  </mergeCells>
  <conditionalFormatting sqref="AF7 AF9 AF14 AF18 AF22 AF26 AF30 AF34 AF39 AF43 AF47 AF51 AF55 AF59 AF63 AF67 AF71 AF75 AF79 AF83 AF87 AF91 AF95 AF99 AF103 AF107 AF111 AF115 AF119 AF123">
    <cfRule type="cellIs" dxfId="139" priority="1" operator="equal">
      <formula>"Extremo"</formula>
    </cfRule>
    <cfRule type="cellIs" dxfId="138" priority="2" operator="equal">
      <formula>"Alto"</formula>
    </cfRule>
    <cfRule type="cellIs" dxfId="137" priority="3" operator="equal">
      <formula>"Moderado"</formula>
    </cfRule>
    <cfRule type="cellIs" dxfId="136" priority="4" operator="equal">
      <formula>"Bajo"</formula>
    </cfRule>
  </conditionalFormatting>
  <conditionalFormatting sqref="BJ7">
    <cfRule type="cellIs" dxfId="135" priority="289" operator="equal">
      <formula>"Extremo"</formula>
    </cfRule>
    <cfRule type="cellIs" dxfId="134" priority="290" operator="equal">
      <formula>"Alto"</formula>
    </cfRule>
    <cfRule type="cellIs" dxfId="133" priority="291" operator="equal">
      <formula>"Moderado"</formula>
    </cfRule>
    <cfRule type="cellIs" dxfId="132" priority="292" operator="equal">
      <formula>"Bajo"</formula>
    </cfRule>
  </conditionalFormatting>
  <conditionalFormatting sqref="BJ9">
    <cfRule type="cellIs" dxfId="131" priority="117" operator="equal">
      <formula>"Extremo"</formula>
    </cfRule>
    <cfRule type="cellIs" dxfId="130" priority="118" operator="equal">
      <formula>"Alto"</formula>
    </cfRule>
    <cfRule type="cellIs" dxfId="129" priority="119" operator="equal">
      <formula>"Moderado"</formula>
    </cfRule>
    <cfRule type="cellIs" dxfId="128" priority="120" operator="equal">
      <formula>"Bajo"</formula>
    </cfRule>
  </conditionalFormatting>
  <conditionalFormatting sqref="BJ14">
    <cfRule type="cellIs" dxfId="127" priority="113" operator="equal">
      <formula>"Extremo"</formula>
    </cfRule>
    <cfRule type="cellIs" dxfId="126" priority="114" operator="equal">
      <formula>"Alto"</formula>
    </cfRule>
    <cfRule type="cellIs" dxfId="125" priority="115" operator="equal">
      <formula>"Moderado"</formula>
    </cfRule>
    <cfRule type="cellIs" dxfId="124" priority="116" operator="equal">
      <formula>"Bajo"</formula>
    </cfRule>
  </conditionalFormatting>
  <conditionalFormatting sqref="BJ18">
    <cfRule type="cellIs" dxfId="123" priority="109" operator="equal">
      <formula>"Extremo"</formula>
    </cfRule>
    <cfRule type="cellIs" dxfId="122" priority="110" operator="equal">
      <formula>"Alto"</formula>
    </cfRule>
    <cfRule type="cellIs" dxfId="121" priority="111" operator="equal">
      <formula>"Moderado"</formula>
    </cfRule>
    <cfRule type="cellIs" dxfId="120" priority="112" operator="equal">
      <formula>"Bajo"</formula>
    </cfRule>
  </conditionalFormatting>
  <conditionalFormatting sqref="BJ22">
    <cfRule type="cellIs" dxfId="119" priority="105" operator="equal">
      <formula>"Extremo"</formula>
    </cfRule>
    <cfRule type="cellIs" dxfId="118" priority="106" operator="equal">
      <formula>"Alto"</formula>
    </cfRule>
    <cfRule type="cellIs" dxfId="117" priority="107" operator="equal">
      <formula>"Moderado"</formula>
    </cfRule>
    <cfRule type="cellIs" dxfId="116" priority="108" operator="equal">
      <formula>"Bajo"</formula>
    </cfRule>
  </conditionalFormatting>
  <conditionalFormatting sqref="BJ26">
    <cfRule type="cellIs" dxfId="115" priority="101" operator="equal">
      <formula>"Extremo"</formula>
    </cfRule>
    <cfRule type="cellIs" dxfId="114" priority="102" operator="equal">
      <formula>"Alto"</formula>
    </cfRule>
    <cfRule type="cellIs" dxfId="113" priority="103" operator="equal">
      <formula>"Moderado"</formula>
    </cfRule>
    <cfRule type="cellIs" dxfId="112" priority="104" operator="equal">
      <formula>"Bajo"</formula>
    </cfRule>
  </conditionalFormatting>
  <conditionalFormatting sqref="BJ30">
    <cfRule type="cellIs" dxfId="111" priority="97" operator="equal">
      <formula>"Extremo"</formula>
    </cfRule>
    <cfRule type="cellIs" dxfId="110" priority="98" operator="equal">
      <formula>"Alto"</formula>
    </cfRule>
    <cfRule type="cellIs" dxfId="109" priority="99" operator="equal">
      <formula>"Moderado"</formula>
    </cfRule>
    <cfRule type="cellIs" dxfId="108" priority="100" operator="equal">
      <formula>"Bajo"</formula>
    </cfRule>
  </conditionalFormatting>
  <conditionalFormatting sqref="BJ34">
    <cfRule type="cellIs" dxfId="107" priority="93" operator="equal">
      <formula>"Extremo"</formula>
    </cfRule>
    <cfRule type="cellIs" dxfId="106" priority="94" operator="equal">
      <formula>"Alto"</formula>
    </cfRule>
    <cfRule type="cellIs" dxfId="105" priority="95" operator="equal">
      <formula>"Moderado"</formula>
    </cfRule>
    <cfRule type="cellIs" dxfId="104" priority="96" operator="equal">
      <formula>"Bajo"</formula>
    </cfRule>
  </conditionalFormatting>
  <conditionalFormatting sqref="BJ39">
    <cfRule type="cellIs" dxfId="103" priority="89" operator="equal">
      <formula>"Extremo"</formula>
    </cfRule>
    <cfRule type="cellIs" dxfId="102" priority="90" operator="equal">
      <formula>"Alto"</formula>
    </cfRule>
    <cfRule type="cellIs" dxfId="101" priority="91" operator="equal">
      <formula>"Moderado"</formula>
    </cfRule>
    <cfRule type="cellIs" dxfId="100" priority="92" operator="equal">
      <formula>"Bajo"</formula>
    </cfRule>
  </conditionalFormatting>
  <conditionalFormatting sqref="BJ43">
    <cfRule type="cellIs" dxfId="99" priority="85" operator="equal">
      <formula>"Extremo"</formula>
    </cfRule>
    <cfRule type="cellIs" dxfId="98" priority="86" operator="equal">
      <formula>"Alto"</formula>
    </cfRule>
    <cfRule type="cellIs" dxfId="97" priority="87" operator="equal">
      <formula>"Moderado"</formula>
    </cfRule>
    <cfRule type="cellIs" dxfId="96" priority="88" operator="equal">
      <formula>"Bajo"</formula>
    </cfRule>
  </conditionalFormatting>
  <conditionalFormatting sqref="BJ47">
    <cfRule type="cellIs" dxfId="95" priority="81" operator="equal">
      <formula>"Extremo"</formula>
    </cfRule>
    <cfRule type="cellIs" dxfId="94" priority="82" operator="equal">
      <formula>"Alto"</formula>
    </cfRule>
    <cfRule type="cellIs" dxfId="93" priority="83" operator="equal">
      <formula>"Moderado"</formula>
    </cfRule>
    <cfRule type="cellIs" dxfId="92" priority="84" operator="equal">
      <formula>"Bajo"</formula>
    </cfRule>
  </conditionalFormatting>
  <conditionalFormatting sqref="BJ51">
    <cfRule type="cellIs" dxfId="91" priority="77" operator="equal">
      <formula>"Extremo"</formula>
    </cfRule>
    <cfRule type="cellIs" dxfId="90" priority="78" operator="equal">
      <formula>"Alto"</formula>
    </cfRule>
    <cfRule type="cellIs" dxfId="89" priority="79" operator="equal">
      <formula>"Moderado"</formula>
    </cfRule>
    <cfRule type="cellIs" dxfId="88" priority="80" operator="equal">
      <formula>"Bajo"</formula>
    </cfRule>
  </conditionalFormatting>
  <conditionalFormatting sqref="BJ55">
    <cfRule type="cellIs" dxfId="87" priority="73" operator="equal">
      <formula>"Extremo"</formula>
    </cfRule>
    <cfRule type="cellIs" dxfId="86" priority="74" operator="equal">
      <formula>"Alto"</formula>
    </cfRule>
    <cfRule type="cellIs" dxfId="85" priority="75" operator="equal">
      <formula>"Moderado"</formula>
    </cfRule>
    <cfRule type="cellIs" dxfId="84" priority="76" operator="equal">
      <formula>"Bajo"</formula>
    </cfRule>
  </conditionalFormatting>
  <conditionalFormatting sqref="BJ59">
    <cfRule type="cellIs" dxfId="83" priority="69" operator="equal">
      <formula>"Extremo"</formula>
    </cfRule>
    <cfRule type="cellIs" dxfId="82" priority="70" operator="equal">
      <formula>"Alto"</formula>
    </cfRule>
    <cfRule type="cellIs" dxfId="81" priority="71" operator="equal">
      <formula>"Moderado"</formula>
    </cfRule>
    <cfRule type="cellIs" dxfId="80" priority="72" operator="equal">
      <formula>"Bajo"</formula>
    </cfRule>
  </conditionalFormatting>
  <conditionalFormatting sqref="BJ63">
    <cfRule type="cellIs" dxfId="79" priority="65" operator="equal">
      <formula>"Extremo"</formula>
    </cfRule>
    <cfRule type="cellIs" dxfId="78" priority="66" operator="equal">
      <formula>"Alto"</formula>
    </cfRule>
    <cfRule type="cellIs" dxfId="77" priority="67" operator="equal">
      <formula>"Moderado"</formula>
    </cfRule>
    <cfRule type="cellIs" dxfId="76" priority="68" operator="equal">
      <formula>"Bajo"</formula>
    </cfRule>
  </conditionalFormatting>
  <conditionalFormatting sqref="BJ67">
    <cfRule type="cellIs" dxfId="75" priority="61" operator="equal">
      <formula>"Extremo"</formula>
    </cfRule>
    <cfRule type="cellIs" dxfId="74" priority="62" operator="equal">
      <formula>"Alto"</formula>
    </cfRule>
    <cfRule type="cellIs" dxfId="73" priority="63" operator="equal">
      <formula>"Moderado"</formula>
    </cfRule>
    <cfRule type="cellIs" dxfId="72" priority="64" operator="equal">
      <formula>"Bajo"</formula>
    </cfRule>
  </conditionalFormatting>
  <conditionalFormatting sqref="BJ71">
    <cfRule type="cellIs" dxfId="71" priority="57" operator="equal">
      <formula>"Extremo"</formula>
    </cfRule>
    <cfRule type="cellIs" dxfId="70" priority="58" operator="equal">
      <formula>"Alto"</formula>
    </cfRule>
    <cfRule type="cellIs" dxfId="69" priority="59" operator="equal">
      <formula>"Moderado"</formula>
    </cfRule>
    <cfRule type="cellIs" dxfId="68" priority="60" operator="equal">
      <formula>"Bajo"</formula>
    </cfRule>
  </conditionalFormatting>
  <conditionalFormatting sqref="BJ75">
    <cfRule type="cellIs" dxfId="67" priority="53" operator="equal">
      <formula>"Extremo"</formula>
    </cfRule>
    <cfRule type="cellIs" dxfId="66" priority="54" operator="equal">
      <formula>"Alto"</formula>
    </cfRule>
    <cfRule type="cellIs" dxfId="65" priority="55" operator="equal">
      <formula>"Moderado"</formula>
    </cfRule>
    <cfRule type="cellIs" dxfId="64" priority="56" operator="equal">
      <formula>"Bajo"</formula>
    </cfRule>
  </conditionalFormatting>
  <conditionalFormatting sqref="BJ79">
    <cfRule type="cellIs" dxfId="63" priority="49" operator="equal">
      <formula>"Extremo"</formula>
    </cfRule>
    <cfRule type="cellIs" dxfId="62" priority="50" operator="equal">
      <formula>"Alto"</formula>
    </cfRule>
    <cfRule type="cellIs" dxfId="61" priority="51" operator="equal">
      <formula>"Moderado"</formula>
    </cfRule>
    <cfRule type="cellIs" dxfId="60" priority="52" operator="equal">
      <formula>"Bajo"</formula>
    </cfRule>
  </conditionalFormatting>
  <conditionalFormatting sqref="BJ83">
    <cfRule type="cellIs" dxfId="59" priority="45" operator="equal">
      <formula>"Extremo"</formula>
    </cfRule>
    <cfRule type="cellIs" dxfId="58" priority="46" operator="equal">
      <formula>"Alto"</formula>
    </cfRule>
    <cfRule type="cellIs" dxfId="57" priority="47" operator="equal">
      <formula>"Moderado"</formula>
    </cfRule>
    <cfRule type="cellIs" dxfId="56" priority="48" operator="equal">
      <formula>"Bajo"</formula>
    </cfRule>
  </conditionalFormatting>
  <conditionalFormatting sqref="BJ87">
    <cfRule type="cellIs" dxfId="55" priority="41" operator="equal">
      <formula>"Extremo"</formula>
    </cfRule>
    <cfRule type="cellIs" dxfId="54" priority="42" operator="equal">
      <formula>"Alto"</formula>
    </cfRule>
    <cfRule type="cellIs" dxfId="53" priority="43" operator="equal">
      <formula>"Moderado"</formula>
    </cfRule>
    <cfRule type="cellIs" dxfId="52" priority="44" operator="equal">
      <formula>"Bajo"</formula>
    </cfRule>
  </conditionalFormatting>
  <conditionalFormatting sqref="BJ91">
    <cfRule type="cellIs" dxfId="51" priority="37" operator="equal">
      <formula>"Extremo"</formula>
    </cfRule>
    <cfRule type="cellIs" dxfId="50" priority="38" operator="equal">
      <formula>"Alto"</formula>
    </cfRule>
    <cfRule type="cellIs" dxfId="49" priority="39" operator="equal">
      <formula>"Moderado"</formula>
    </cfRule>
    <cfRule type="cellIs" dxfId="48" priority="40" operator="equal">
      <formula>"Bajo"</formula>
    </cfRule>
  </conditionalFormatting>
  <conditionalFormatting sqref="BJ95">
    <cfRule type="cellIs" dxfId="47" priority="33" operator="equal">
      <formula>"Extremo"</formula>
    </cfRule>
    <cfRule type="cellIs" dxfId="46" priority="34" operator="equal">
      <formula>"Alto"</formula>
    </cfRule>
    <cfRule type="cellIs" dxfId="45" priority="35" operator="equal">
      <formula>"Moderado"</formula>
    </cfRule>
    <cfRule type="cellIs" dxfId="44" priority="36" operator="equal">
      <formula>"Bajo"</formula>
    </cfRule>
  </conditionalFormatting>
  <conditionalFormatting sqref="BJ99">
    <cfRule type="cellIs" dxfId="43" priority="29" operator="equal">
      <formula>"Extremo"</formula>
    </cfRule>
    <cfRule type="cellIs" dxfId="42" priority="30" operator="equal">
      <formula>"Alto"</formula>
    </cfRule>
    <cfRule type="cellIs" dxfId="41" priority="31" operator="equal">
      <formula>"Moderado"</formula>
    </cfRule>
    <cfRule type="cellIs" dxfId="40" priority="32" operator="equal">
      <formula>"Bajo"</formula>
    </cfRule>
  </conditionalFormatting>
  <conditionalFormatting sqref="BJ103">
    <cfRule type="cellIs" dxfId="39" priority="25" operator="equal">
      <formula>"Extremo"</formula>
    </cfRule>
    <cfRule type="cellIs" dxfId="38" priority="26" operator="equal">
      <formula>"Alto"</formula>
    </cfRule>
    <cfRule type="cellIs" dxfId="37" priority="27" operator="equal">
      <formula>"Moderado"</formula>
    </cfRule>
    <cfRule type="cellIs" dxfId="36" priority="28" operator="equal">
      <formula>"Bajo"</formula>
    </cfRule>
  </conditionalFormatting>
  <conditionalFormatting sqref="BJ107">
    <cfRule type="cellIs" dxfId="35" priority="21" operator="equal">
      <formula>"Extremo"</formula>
    </cfRule>
    <cfRule type="cellIs" dxfId="34" priority="22" operator="equal">
      <formula>"Alto"</formula>
    </cfRule>
    <cfRule type="cellIs" dxfId="33" priority="23" operator="equal">
      <formula>"Moderado"</formula>
    </cfRule>
    <cfRule type="cellIs" dxfId="32" priority="24" operator="equal">
      <formula>"Bajo"</formula>
    </cfRule>
  </conditionalFormatting>
  <conditionalFormatting sqref="BJ111">
    <cfRule type="cellIs" dxfId="31" priority="17" operator="equal">
      <formula>"Extremo"</formula>
    </cfRule>
    <cfRule type="cellIs" dxfId="30" priority="18" operator="equal">
      <formula>"Alto"</formula>
    </cfRule>
    <cfRule type="cellIs" dxfId="29" priority="19" operator="equal">
      <formula>"Moderado"</formula>
    </cfRule>
    <cfRule type="cellIs" dxfId="28" priority="20" operator="equal">
      <formula>"Bajo"</formula>
    </cfRule>
  </conditionalFormatting>
  <conditionalFormatting sqref="BJ115">
    <cfRule type="cellIs" dxfId="27" priority="13" operator="equal">
      <formula>"Extremo"</formula>
    </cfRule>
    <cfRule type="cellIs" dxfId="26" priority="14" operator="equal">
      <formula>"Alto"</formula>
    </cfRule>
    <cfRule type="cellIs" dxfId="25" priority="15" operator="equal">
      <formula>"Moderado"</formula>
    </cfRule>
    <cfRule type="cellIs" dxfId="24" priority="16" operator="equal">
      <formula>"Bajo"</formula>
    </cfRule>
  </conditionalFormatting>
  <conditionalFormatting sqref="BJ119">
    <cfRule type="cellIs" dxfId="23" priority="9" operator="equal">
      <formula>"Extremo"</formula>
    </cfRule>
    <cfRule type="cellIs" dxfId="22" priority="10" operator="equal">
      <formula>"Alto"</formula>
    </cfRule>
    <cfRule type="cellIs" dxfId="21" priority="11" operator="equal">
      <formula>"Moderado"</formula>
    </cfRule>
    <cfRule type="cellIs" dxfId="20" priority="12" operator="equal">
      <formula>"Bajo"</formula>
    </cfRule>
  </conditionalFormatting>
  <conditionalFormatting sqref="BJ123">
    <cfRule type="cellIs" dxfId="19" priority="5" operator="equal">
      <formula>"Extremo"</formula>
    </cfRule>
    <cfRule type="cellIs" dxfId="18" priority="6" operator="equal">
      <formula>"Alto"</formula>
    </cfRule>
    <cfRule type="cellIs" dxfId="17" priority="7" operator="equal">
      <formula>"Moderado"</formula>
    </cfRule>
    <cfRule type="cellIs" dxfId="16" priority="8" operator="equal">
      <formula>"Bajo"</formula>
    </cfRule>
  </conditionalFormatting>
  <dataValidations xWindow="782" yWindow="446" count="29">
    <dataValidation allowBlank="1" showInputMessage="1" showErrorMessage="1" prompt="Fuerte: 100_x000a__x000a_Moderado: Entre 50 y 99_x000a__x000a_Débil: Menor a 50" sqref="BE6"/>
    <dataValidation allowBlank="1" showInputMessage="1" showErrorMessage="1" prompt="Fuerte: 100_x000a__x000a_Moderado: 50_x000a__x000a_Débil: 0" sqref="BC6"/>
    <dataValidation allowBlank="1" showInputMessage="1" showErrorMessage="1" prompt="Fuerte: Siempre se ejecuta_x000a__x000a_Moderado: Algunas veces_x000a__x000a_Débil: No se ejecuta " sqref="AZ6:BA6"/>
    <dataValidation allowBlank="1" showInputMessage="1" showErrorMessage="1" prompt="Fuerte: Calificación entre 96 y 100_x000a__x000a_Moderado: Calificación entre 86 y 95_x000a__x000a_Débil: Calificación entre 0 y 85" sqref="AY6"/>
    <dataValidation allowBlank="1" showInputMessage="1" showErrorMessage="1" prompt="- Oportuna (15)_x000a__x000a_- Inoportuna (0)_x000a_" sqref="AN6:AO6"/>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AI6"/>
    <dataValidation allowBlank="1" showInputMessage="1" showErrorMessage="1" prompt="Completa (10)_x000a__x000a_Incompleta (5)_x000a__x000a_No esxiste (0)" sqref="AV6:AW6"/>
    <dataValidation allowBlank="1" showInputMessage="1" showErrorMessage="1" prompt="- Se investigan y se resuelven Oportunamente (15)_x000a__x000a_- No se investigan y resuelven Oportunamente (0)_x000a_" sqref="AT6:AU6"/>
    <dataValidation allowBlank="1" showInputMessage="1" showErrorMessage="1" prompt="Promedio entre el diseño Total de Control y Total Solidez Individual " sqref="BD6"/>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BB6"/>
    <dataValidation allowBlank="1" showInputMessage="1" showErrorMessage="1" prompt="Si el resultado de las calificaciones del control o promedio en el diseño de los controles, está por debajo de 96%, se debe establecer un plan de acción que permita tener un control bien diseñado" sqref="AX6"/>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A6 AC6:AE6"/>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AB6"/>
    <dataValidation type="list" allowBlank="1" showInputMessage="1" showErrorMessage="1" sqref="AH121:AH123 AH125:AH126 AH117:AH119 AH113:AH115 AH109:AH111 AH105:AH107 AH101:AH103 AH97:AH99 AH93:AH95 AH53:AH54 AH61:AH63 AH65:AH67 AH69:AH71 AH73:AH75 AH77:AH79 AH81:AH83 AH85:AH87 AH89:AH91 AH59 AH7:AH8 AH17:AH21">
      <formula1>$E$7:$E$8</formula1>
    </dataValidation>
    <dataValidation type="list" allowBlank="1" showInputMessage="1" showErrorMessage="1" sqref="AH9:AH13">
      <formula1>$E$9:$E$13</formula1>
    </dataValidation>
    <dataValidation type="list" allowBlank="1" showInputMessage="1" showErrorMessage="1" sqref="AH14:AH16">
      <formula1>$E$14:$E$17</formula1>
    </dataValidation>
    <dataValidation type="list" allowBlank="1" showInputMessage="1" showErrorMessage="1" sqref="AH22:AH25">
      <formula1>$E$22:$E$25</formula1>
    </dataValidation>
    <dataValidation type="list" allowBlank="1" showInputMessage="1" showErrorMessage="1" sqref="AH26:AH29">
      <formula1>$E$26:$E$29</formula1>
    </dataValidation>
    <dataValidation type="list" allowBlank="1" showInputMessage="1" showErrorMessage="1" sqref="AH30:AH33">
      <formula1>$E$30:$E$33</formula1>
    </dataValidation>
    <dataValidation type="list" allowBlank="1" showInputMessage="1" showErrorMessage="1" sqref="AH39:AH42">
      <formula1>$E$39:$E$42</formula1>
    </dataValidation>
    <dataValidation type="list" allowBlank="1" showInputMessage="1" showErrorMessage="1" sqref="AH43:AH46">
      <formula1>$E$43:$E$46</formula1>
    </dataValidation>
    <dataValidation type="list" allowBlank="1" showInputMessage="1" showErrorMessage="1" sqref="AH47:AH50">
      <formula1>$E$47:$E$50</formula1>
    </dataValidation>
    <dataValidation type="list" allowBlank="1" showInputMessage="1" showErrorMessage="1" sqref="AH51:AH52">
      <formula1>$E$51:$E$54</formula1>
    </dataValidation>
    <dataValidation type="list" allowBlank="1" showInputMessage="1" showErrorMessage="1" sqref="AH55:AH58">
      <formula1>$E$55:$E$58</formula1>
    </dataValidation>
    <dataValidation type="list" allowBlank="1" showInputMessage="1" showErrorMessage="1" sqref="AH34:AH38">
      <formula1>$E$34:$E$38</formula1>
    </dataValidation>
    <dataValidation allowBlank="1" showInputMessage="1" showErrorMessage="1" prompt="- Adecuado (15)_x000a__x000a_- Inadecuado (0)_x000a_" sqref="AL6:AM6"/>
    <dataValidation allowBlank="1" showInputMessage="1" showErrorMessage="1" prompt="- Asignado (15)_x000a__x000a_- No Asignado (0)" sqref="AJ6:AK6"/>
    <dataValidation allowBlank="1" showInputMessage="1" showErrorMessage="1" prompt="- Confiable (15)_x000a__x000a_- No Confiable (0)_x000a_" sqref="AR6:AS6"/>
    <dataValidation allowBlank="1" showInputMessage="1" showErrorMessage="1" prompt="- Prevenir (15)_x000a__x000a_- Detectar (10)_x000a__x000a_- No es un Control (0)" sqref="AP6:AQ6"/>
  </dataValidations>
  <hyperlinks>
    <hyperlink ref="BR30" r:id="rId1" display="https://minjusticiagovco-my.sharepoint.com/:f:/r/personal/gobdigital_calidad_minjusticia_gov_co/Documents/GOBIERNO DIGITAL/VIGENCIA 2025/Calidad 2025/Mapa-Matriz de Riesgos gesti%C3%B3n y corrupcion/Trimestre 1/Matriz de riesgos gestion y corrupcion Primer trimestre - Remitido/Evidencias Riesgo 3?csf=1&amp;web=1&amp;e=kYXrK8"/>
  </hyperlinks>
  <printOptions horizontalCentered="1"/>
  <pageMargins left="0" right="0" top="0.35433070866141736" bottom="0.35433070866141736" header="0.31496062992125984" footer="0.31496062992125984"/>
  <pageSetup paperSize="5" scale="50" pageOrder="overThenDown" orientation="portrait" r:id="rId2"/>
  <headerFooter>
    <oddFooter>&amp;CPág. &amp;P de &amp;N</oddFooter>
  </headerFooter>
  <drawing r:id="rId3"/>
  <legacyDrawing r:id="rId4"/>
  <extLst>
    <ext xmlns:x14="http://schemas.microsoft.com/office/spreadsheetml/2009/9/main" uri="{CCE6A557-97BC-4b89-ADB6-D9C93CAAB3DF}">
      <x14:dataValidations xmlns:xm="http://schemas.microsoft.com/office/excel/2006/main" xWindow="782" yWindow="446" count="8">
        <x14:dataValidation type="list" allowBlank="1" showInputMessage="1" showErrorMessage="1">
          <x14:formula1>
            <xm:f>Listados!$B$26:$B$27</xm:f>
          </x14:formula1>
          <xm:sqref>H22:Z22 H119:Z119 H7:Z7 H9:Z9 H14:Z14 H18:Z18 H26:Z26 H30:Z30 H51:Z51 AN32:AN34 H103:Z103 H123:Z123 H34:Z34 H67:Z67 H111:Z111 H63:Z63 H99:Z99 H39:Z39 H115:Z115 H55:Z55 H83:Z83 H43:Z43 H95:Z95 H75:Z75 H107:Z107 H91:Z91 H87:Z87 H47:Z47 H71:Z71 H79:Z79 H59:Z59 AN36:AN126 AN7:AN30 AR7:AR126 AJ7:AJ126 AL7:AL1048576 AT7:AT126</xm:sqref>
        </x14:dataValidation>
        <x14:dataValidation type="list" allowBlank="1" showInputMessage="1" showErrorMessage="1">
          <x14:formula1>
            <xm:f>Corrupción!$J$3:$J$7</xm:f>
          </x14:formula1>
          <xm:sqref>AB18 AB7 AB9 AB14 AB22 AB26 AB30 AB34 AB39 AB43 AB47 AB51 AB55 AB59 AB63 AB67 AB71 AB75 AB79 AB83 AB87 AB91 AB95 AB99 AB103 AB107 AB111 AB115 AB119 AB123</xm:sqref>
        </x14:dataValidation>
        <x14:dataValidation type="list" allowBlank="1" showInputMessage="1" showErrorMessage="1">
          <x14:formula1>
            <xm:f>Listados!$B$3:$B$20</xm:f>
          </x14:formula1>
          <xm:sqref>B7 B14 B18 B9 B22 B26 B30 B34 B39 B43 B47 B123 B55 B59 B63 B67 B71 B75 B79 B83 B87 B91 B95 B99 B103 B107 B111 B115 B119</xm:sqref>
        </x14:dataValidation>
        <x14:dataValidation type="list" allowBlank="1" showInputMessage="1" showErrorMessage="1">
          <x14:formula1>
            <xm:f>Listados!$G$26:$G$27</xm:f>
          </x14:formula1>
          <xm:sqref>AI30:AI126 AI7:AI28 AP7:AP126</xm:sqref>
        </x14:dataValidation>
        <x14:dataValidation type="list" allowBlank="1" showInputMessage="1" showErrorMessage="1">
          <x14:formula1>
            <xm:f>Listados!$E$3:$E$4</xm:f>
          </x14:formula1>
          <xm:sqref>F14:F28 F30:F1048576 F7:F12</xm:sqref>
        </x14:dataValidation>
        <x14:dataValidation type="list" allowBlank="1" showInputMessage="1" showErrorMessage="1">
          <x14:formula1>
            <xm:f>Listados!$B$3:$B$21</xm:f>
          </x14:formula1>
          <xm:sqref>B51:B54</xm:sqref>
        </x14:dataValidation>
        <x14:dataValidation type="list" allowBlank="1" showInputMessage="1" showErrorMessage="1">
          <x14:formula1>
            <xm:f>Listados!$C$26:$C$28</xm:f>
          </x14:formula1>
          <xm:sqref>AV7:AV126</xm:sqref>
        </x14:dataValidation>
        <x14:dataValidation type="list" allowBlank="1" showInputMessage="1" showErrorMessage="1">
          <x14:formula1>
            <xm:f>Listados!$E$26:$E$28</xm:f>
          </x14:formula1>
          <xm:sqref>AZ7:AZ126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4:D15"/>
  <sheetViews>
    <sheetView topLeftCell="A4" zoomScale="90" zoomScaleNormal="90" workbookViewId="0">
      <selection activeCell="D15" sqref="D4:D15"/>
    </sheetView>
  </sheetViews>
  <sheetFormatPr baseColWidth="10" defaultColWidth="11.42578125" defaultRowHeight="15"/>
  <cols>
    <col min="4" max="4" width="126" bestFit="1" customWidth="1"/>
  </cols>
  <sheetData>
    <row r="4" spans="4:4" ht="33.75">
      <c r="D4" s="48" t="s">
        <v>626</v>
      </c>
    </row>
    <row r="5" spans="4:4" ht="33.75">
      <c r="D5" s="48" t="s">
        <v>627</v>
      </c>
    </row>
    <row r="6" spans="4:4" ht="33.75">
      <c r="D6" s="48" t="s">
        <v>628</v>
      </c>
    </row>
    <row r="7" spans="4:4" ht="33.75">
      <c r="D7" s="48" t="s">
        <v>629</v>
      </c>
    </row>
    <row r="8" spans="4:4" ht="33.75">
      <c r="D8" s="48" t="s">
        <v>630</v>
      </c>
    </row>
    <row r="9" spans="4:4" ht="92.25">
      <c r="D9" s="52" t="s">
        <v>631</v>
      </c>
    </row>
    <row r="10" spans="4:4" ht="33.75">
      <c r="D10" s="51" t="s">
        <v>632</v>
      </c>
    </row>
    <row r="11" spans="4:4" ht="33.75">
      <c r="D11" s="48" t="s">
        <v>633</v>
      </c>
    </row>
    <row r="12" spans="4:4" ht="33.75">
      <c r="D12" s="48" t="s">
        <v>634</v>
      </c>
    </row>
    <row r="13" spans="4:4" ht="33.75">
      <c r="D13" s="50" t="s">
        <v>635</v>
      </c>
    </row>
    <row r="14" spans="4:4" ht="33.75">
      <c r="D14" s="48" t="s">
        <v>636</v>
      </c>
    </row>
    <row r="15" spans="4:4" ht="33.75">
      <c r="D15" s="49" t="s">
        <v>637</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32"/>
  <sheetViews>
    <sheetView topLeftCell="A19" zoomScaleNormal="100" workbookViewId="0">
      <selection activeCell="C27" sqref="C27"/>
    </sheetView>
  </sheetViews>
  <sheetFormatPr baseColWidth="10" defaultColWidth="11.42578125" defaultRowHeight="15"/>
  <cols>
    <col min="1" max="1" width="15" bestFit="1" customWidth="1"/>
    <col min="2" max="2" width="48.7109375" bestFit="1" customWidth="1"/>
    <col min="3" max="3" width="48.7109375" customWidth="1"/>
    <col min="4" max="4" width="11.42578125" customWidth="1"/>
    <col min="5" max="5" width="13.28515625" customWidth="1"/>
    <col min="6" max="6" width="12.28515625" bestFit="1" customWidth="1"/>
    <col min="7" max="7" width="23.42578125" customWidth="1"/>
    <col min="8" max="8" width="24.85546875" customWidth="1"/>
    <col min="9" max="9" width="17.7109375" customWidth="1"/>
    <col min="11" max="11" width="17.140625" customWidth="1"/>
    <col min="12" max="12" width="19.42578125" customWidth="1"/>
    <col min="13" max="13" width="37.28515625" customWidth="1"/>
    <col min="14" max="14" width="21.42578125" customWidth="1"/>
    <col min="21" max="21" width="19.42578125" bestFit="1" customWidth="1"/>
    <col min="23" max="23" width="26.28515625" customWidth="1"/>
  </cols>
  <sheetData>
    <row r="2" spans="1:28" ht="15.75" thickBot="1">
      <c r="A2" s="10" t="s">
        <v>638</v>
      </c>
      <c r="B2" s="10" t="s">
        <v>639</v>
      </c>
      <c r="C2" s="10" t="s">
        <v>640</v>
      </c>
      <c r="D2" s="10" t="s">
        <v>641</v>
      </c>
      <c r="E2" s="10" t="s">
        <v>642</v>
      </c>
      <c r="F2" s="10" t="s">
        <v>643</v>
      </c>
      <c r="G2" s="10" t="s">
        <v>644</v>
      </c>
      <c r="H2" s="10" t="s">
        <v>645</v>
      </c>
      <c r="I2" s="10" t="s">
        <v>646</v>
      </c>
      <c r="K2" s="10" t="s">
        <v>643</v>
      </c>
      <c r="L2" s="10" t="s">
        <v>644</v>
      </c>
      <c r="M2" s="10" t="s">
        <v>647</v>
      </c>
      <c r="P2" s="10" t="s">
        <v>648</v>
      </c>
      <c r="S2" s="697" t="s">
        <v>649</v>
      </c>
      <c r="T2" s="697"/>
      <c r="U2" s="697"/>
      <c r="V2" s="697"/>
      <c r="W2" t="s">
        <v>650</v>
      </c>
      <c r="AA2" s="10" t="s">
        <v>648</v>
      </c>
    </row>
    <row r="3" spans="1:28" ht="90" thickBot="1">
      <c r="A3" s="23" t="s">
        <v>651</v>
      </c>
      <c r="B3" s="269" t="s">
        <v>652</v>
      </c>
      <c r="C3" s="269" t="s">
        <v>652</v>
      </c>
      <c r="D3" s="23" t="s">
        <v>218</v>
      </c>
      <c r="E3" s="23" t="s">
        <v>67</v>
      </c>
      <c r="F3" s="11" t="s">
        <v>653</v>
      </c>
      <c r="G3" s="11" t="s">
        <v>654</v>
      </c>
      <c r="H3" t="s">
        <v>655</v>
      </c>
      <c r="I3" t="s">
        <v>72</v>
      </c>
      <c r="K3" s="11" t="s">
        <v>271</v>
      </c>
      <c r="L3" s="11" t="s">
        <v>654</v>
      </c>
      <c r="M3" t="s">
        <v>656</v>
      </c>
      <c r="N3" t="s">
        <v>657</v>
      </c>
      <c r="P3" t="s">
        <v>657</v>
      </c>
      <c r="Q3" t="s">
        <v>658</v>
      </c>
      <c r="S3" t="s">
        <v>659</v>
      </c>
      <c r="T3" t="s">
        <v>659</v>
      </c>
      <c r="U3" t="str">
        <f>+CONCATENATE(S3,T3)</f>
        <v>FuerteFuerte</v>
      </c>
      <c r="V3" t="s">
        <v>659</v>
      </c>
      <c r="W3" s="98" t="s">
        <v>660</v>
      </c>
      <c r="X3" s="25"/>
      <c r="AA3" t="s">
        <v>657</v>
      </c>
      <c r="AB3" t="s">
        <v>658</v>
      </c>
    </row>
    <row r="4" spans="1:28" ht="115.5" thickBot="1">
      <c r="A4" s="23" t="s">
        <v>651</v>
      </c>
      <c r="B4" s="269" t="s">
        <v>487</v>
      </c>
      <c r="C4" s="270" t="s">
        <v>661</v>
      </c>
      <c r="D4" s="23" t="s">
        <v>177</v>
      </c>
      <c r="E4" s="23" t="s">
        <v>121</v>
      </c>
      <c r="F4" s="11" t="s">
        <v>143</v>
      </c>
      <c r="G4" s="11" t="s">
        <v>70</v>
      </c>
      <c r="H4" s="11" t="s">
        <v>662</v>
      </c>
      <c r="I4" t="s">
        <v>663</v>
      </c>
      <c r="K4" s="11" t="s">
        <v>143</v>
      </c>
      <c r="L4" s="11" t="s">
        <v>70</v>
      </c>
      <c r="M4" t="s">
        <v>664</v>
      </c>
      <c r="N4" t="s">
        <v>657</v>
      </c>
      <c r="P4" t="s">
        <v>86</v>
      </c>
      <c r="Q4" t="s">
        <v>658</v>
      </c>
      <c r="S4" t="s">
        <v>659</v>
      </c>
      <c r="T4" t="s">
        <v>86</v>
      </c>
      <c r="U4" t="str">
        <f t="shared" ref="U4:U11" si="0">+CONCATENATE(S4,T4)</f>
        <v>FuerteModerado</v>
      </c>
      <c r="V4" t="s">
        <v>86</v>
      </c>
      <c r="W4" s="98" t="s">
        <v>301</v>
      </c>
      <c r="AA4" t="s">
        <v>86</v>
      </c>
      <c r="AB4" t="s">
        <v>665</v>
      </c>
    </row>
    <row r="5" spans="1:28" ht="273.75" thickBot="1">
      <c r="A5" s="23" t="s">
        <v>651</v>
      </c>
      <c r="B5" s="269" t="s">
        <v>666</v>
      </c>
      <c r="C5" s="271" t="s">
        <v>667</v>
      </c>
      <c r="D5" s="23" t="s">
        <v>64</v>
      </c>
      <c r="E5" s="23"/>
      <c r="F5" s="11" t="s">
        <v>668</v>
      </c>
      <c r="G5" s="11" t="s">
        <v>86</v>
      </c>
      <c r="H5" t="s">
        <v>669</v>
      </c>
      <c r="K5" s="11" t="s">
        <v>85</v>
      </c>
      <c r="L5" s="11" t="s">
        <v>86</v>
      </c>
      <c r="M5" t="s">
        <v>670</v>
      </c>
      <c r="N5" t="s">
        <v>86</v>
      </c>
      <c r="P5" t="s">
        <v>671</v>
      </c>
      <c r="Q5" t="s">
        <v>672</v>
      </c>
      <c r="S5" t="s">
        <v>659</v>
      </c>
      <c r="T5" t="s">
        <v>673</v>
      </c>
      <c r="U5" t="str">
        <f t="shared" si="0"/>
        <v>FuerteDébil</v>
      </c>
      <c r="V5" t="s">
        <v>673</v>
      </c>
      <c r="W5" s="98" t="s">
        <v>236</v>
      </c>
      <c r="AA5" t="s">
        <v>671</v>
      </c>
      <c r="AB5" t="s">
        <v>672</v>
      </c>
    </row>
    <row r="6" spans="1:28" ht="168.75" thickBot="1">
      <c r="A6" s="23" t="s">
        <v>651</v>
      </c>
      <c r="B6" s="269" t="s">
        <v>674</v>
      </c>
      <c r="C6" s="271" t="s">
        <v>675</v>
      </c>
      <c r="D6" s="23" t="s">
        <v>82</v>
      </c>
      <c r="E6" s="23"/>
      <c r="F6" s="11" t="s">
        <v>100</v>
      </c>
      <c r="G6" s="11" t="s">
        <v>251</v>
      </c>
      <c r="H6" t="s">
        <v>676</v>
      </c>
      <c r="K6" s="11" t="s">
        <v>100</v>
      </c>
      <c r="L6" s="11" t="s">
        <v>251</v>
      </c>
      <c r="M6" t="s">
        <v>677</v>
      </c>
      <c r="N6" t="s">
        <v>671</v>
      </c>
      <c r="P6" t="s">
        <v>678</v>
      </c>
      <c r="Q6" t="s">
        <v>672</v>
      </c>
      <c r="S6" t="s">
        <v>86</v>
      </c>
      <c r="T6" t="s">
        <v>659</v>
      </c>
      <c r="U6" t="str">
        <f t="shared" si="0"/>
        <v>ModeradoFuerte</v>
      </c>
      <c r="V6" t="s">
        <v>86</v>
      </c>
      <c r="W6" s="98" t="s">
        <v>679</v>
      </c>
      <c r="AA6" t="s">
        <v>678</v>
      </c>
      <c r="AB6" t="s">
        <v>680</v>
      </c>
    </row>
    <row r="7" spans="1:28" ht="153">
      <c r="A7" s="23" t="s">
        <v>651</v>
      </c>
      <c r="B7" s="269" t="s">
        <v>681</v>
      </c>
      <c r="C7" s="271" t="s">
        <v>682</v>
      </c>
      <c r="D7" s="23" t="s">
        <v>683</v>
      </c>
      <c r="E7" s="23"/>
      <c r="F7" s="11" t="s">
        <v>69</v>
      </c>
      <c r="G7" s="11" t="s">
        <v>123</v>
      </c>
      <c r="H7" s="11"/>
      <c r="K7" s="11" t="s">
        <v>69</v>
      </c>
      <c r="L7" s="11" t="s">
        <v>123</v>
      </c>
      <c r="M7" t="s">
        <v>684</v>
      </c>
      <c r="N7" t="s">
        <v>678</v>
      </c>
      <c r="S7" t="s">
        <v>86</v>
      </c>
      <c r="T7" t="s">
        <v>86</v>
      </c>
      <c r="U7" t="str">
        <f t="shared" si="0"/>
        <v>ModeradoModerado</v>
      </c>
      <c r="V7" t="s">
        <v>86</v>
      </c>
      <c r="W7" s="98" t="s">
        <v>685</v>
      </c>
    </row>
    <row r="8" spans="1:28" ht="63.75">
      <c r="A8" s="23" t="s">
        <v>686</v>
      </c>
      <c r="B8" s="269" t="s">
        <v>215</v>
      </c>
      <c r="C8" s="269" t="s">
        <v>215</v>
      </c>
      <c r="D8" s="23" t="s">
        <v>687</v>
      </c>
      <c r="E8" s="23"/>
      <c r="K8" s="11" t="s">
        <v>271</v>
      </c>
      <c r="L8">
        <v>1</v>
      </c>
      <c r="M8" t="s">
        <v>688</v>
      </c>
      <c r="N8" t="s">
        <v>657</v>
      </c>
      <c r="S8" t="s">
        <v>86</v>
      </c>
      <c r="T8" t="s">
        <v>673</v>
      </c>
      <c r="U8" t="str">
        <f t="shared" si="0"/>
        <v>ModeradoDébil</v>
      </c>
      <c r="V8" t="s">
        <v>673</v>
      </c>
      <c r="W8" s="99" t="s">
        <v>219</v>
      </c>
    </row>
    <row r="9" spans="1:28" ht="252">
      <c r="A9" s="23" t="s">
        <v>686</v>
      </c>
      <c r="B9" s="269" t="s">
        <v>689</v>
      </c>
      <c r="C9" s="272" t="s">
        <v>690</v>
      </c>
      <c r="D9" s="23" t="s">
        <v>119</v>
      </c>
      <c r="E9" s="23"/>
      <c r="K9" s="11" t="s">
        <v>143</v>
      </c>
      <c r="L9">
        <v>2</v>
      </c>
      <c r="M9" t="s">
        <v>691</v>
      </c>
      <c r="N9" t="s">
        <v>657</v>
      </c>
      <c r="S9" t="s">
        <v>673</v>
      </c>
      <c r="T9" t="s">
        <v>659</v>
      </c>
      <c r="U9" t="str">
        <f t="shared" si="0"/>
        <v>DébilFuerte</v>
      </c>
      <c r="V9" t="s">
        <v>673</v>
      </c>
      <c r="W9" s="99" t="s">
        <v>65</v>
      </c>
    </row>
    <row r="10" spans="1:28" ht="189">
      <c r="A10" s="23" t="s">
        <v>686</v>
      </c>
      <c r="B10" s="269" t="s">
        <v>692</v>
      </c>
      <c r="C10" s="272" t="s">
        <v>693</v>
      </c>
      <c r="D10" s="23"/>
      <c r="E10" s="23"/>
      <c r="K10" s="11" t="s">
        <v>85</v>
      </c>
      <c r="L10">
        <v>3</v>
      </c>
      <c r="M10" t="s">
        <v>694</v>
      </c>
      <c r="N10" t="s">
        <v>86</v>
      </c>
      <c r="S10" t="s">
        <v>673</v>
      </c>
      <c r="T10" t="s">
        <v>86</v>
      </c>
      <c r="U10" t="str">
        <f t="shared" si="0"/>
        <v>DébilModerado</v>
      </c>
      <c r="V10" t="s">
        <v>673</v>
      </c>
      <c r="W10" s="99" t="s">
        <v>310</v>
      </c>
    </row>
    <row r="11" spans="1:28" ht="21">
      <c r="A11" s="23" t="s">
        <v>686</v>
      </c>
      <c r="B11" s="23" t="s">
        <v>266</v>
      </c>
      <c r="C11" s="23" t="s">
        <v>266</v>
      </c>
      <c r="D11" s="23"/>
      <c r="E11" s="23"/>
      <c r="K11" s="11" t="s">
        <v>100</v>
      </c>
      <c r="L11">
        <v>4</v>
      </c>
      <c r="M11" t="s">
        <v>695</v>
      </c>
      <c r="N11" t="s">
        <v>671</v>
      </c>
      <c r="S11" t="s">
        <v>673</v>
      </c>
      <c r="T11" t="s">
        <v>673</v>
      </c>
      <c r="U11" t="str">
        <f t="shared" si="0"/>
        <v>DébilDébil</v>
      </c>
      <c r="V11" t="s">
        <v>673</v>
      </c>
    </row>
    <row r="12" spans="1:28" ht="210">
      <c r="A12" s="23" t="s">
        <v>686</v>
      </c>
      <c r="B12" s="23" t="s">
        <v>233</v>
      </c>
      <c r="C12" s="24" t="s">
        <v>234</v>
      </c>
      <c r="D12" s="23"/>
      <c r="E12" s="23"/>
      <c r="K12" s="11" t="s">
        <v>69</v>
      </c>
      <c r="L12">
        <v>5</v>
      </c>
      <c r="M12" t="s">
        <v>696</v>
      </c>
      <c r="N12" t="s">
        <v>678</v>
      </c>
    </row>
    <row r="13" spans="1:28" ht="147">
      <c r="A13" s="23" t="s">
        <v>697</v>
      </c>
      <c r="B13" s="23" t="s">
        <v>164</v>
      </c>
      <c r="C13" s="43" t="s">
        <v>698</v>
      </c>
      <c r="D13" s="23"/>
      <c r="E13" s="23"/>
      <c r="K13" s="11" t="s">
        <v>654</v>
      </c>
      <c r="L13">
        <v>1</v>
      </c>
      <c r="M13" t="s">
        <v>699</v>
      </c>
      <c r="N13" t="s">
        <v>657</v>
      </c>
    </row>
    <row r="14" spans="1:28" ht="231">
      <c r="A14" s="23" t="s">
        <v>697</v>
      </c>
      <c r="B14" s="23" t="s">
        <v>116</v>
      </c>
      <c r="C14" s="43" t="s">
        <v>700</v>
      </c>
      <c r="D14" s="23"/>
      <c r="E14" s="23"/>
      <c r="K14" s="11" t="s">
        <v>70</v>
      </c>
      <c r="L14">
        <v>2</v>
      </c>
      <c r="M14" t="s">
        <v>701</v>
      </c>
      <c r="N14" t="s">
        <v>86</v>
      </c>
    </row>
    <row r="15" spans="1:28" ht="231">
      <c r="A15" s="23" t="s">
        <v>697</v>
      </c>
      <c r="B15" s="23" t="s">
        <v>702</v>
      </c>
      <c r="C15" s="43" t="s">
        <v>703</v>
      </c>
      <c r="D15" s="23"/>
      <c r="E15" s="23"/>
      <c r="K15" s="11" t="s">
        <v>86</v>
      </c>
      <c r="L15">
        <v>3</v>
      </c>
      <c r="M15" t="s">
        <v>704</v>
      </c>
      <c r="N15" t="s">
        <v>671</v>
      </c>
    </row>
    <row r="16" spans="1:28" ht="210">
      <c r="A16" s="23" t="s">
        <v>697</v>
      </c>
      <c r="B16" s="23" t="s">
        <v>95</v>
      </c>
      <c r="C16" s="43" t="s">
        <v>96</v>
      </c>
      <c r="D16" s="23"/>
      <c r="E16" s="23"/>
      <c r="K16" s="11" t="s">
        <v>251</v>
      </c>
      <c r="L16">
        <v>4</v>
      </c>
      <c r="M16" t="s">
        <v>705</v>
      </c>
      <c r="N16" t="s">
        <v>678</v>
      </c>
    </row>
    <row r="17" spans="1:14" ht="147">
      <c r="A17" s="23" t="s">
        <v>697</v>
      </c>
      <c r="B17" s="23" t="s">
        <v>706</v>
      </c>
      <c r="C17" s="43" t="s">
        <v>707</v>
      </c>
      <c r="D17" s="23"/>
      <c r="E17" s="23"/>
      <c r="K17" s="11" t="s">
        <v>123</v>
      </c>
      <c r="L17">
        <v>5</v>
      </c>
      <c r="M17" t="s">
        <v>708</v>
      </c>
      <c r="N17" t="s">
        <v>678</v>
      </c>
    </row>
    <row r="18" spans="1:14" ht="189">
      <c r="A18" s="23" t="s">
        <v>697</v>
      </c>
      <c r="B18" s="23" t="s">
        <v>61</v>
      </c>
      <c r="C18" s="43" t="s">
        <v>709</v>
      </c>
      <c r="D18" s="23"/>
      <c r="E18" s="23"/>
      <c r="J18">
        <v>-1</v>
      </c>
      <c r="K18" s="11" t="s">
        <v>271</v>
      </c>
      <c r="M18" t="s">
        <v>710</v>
      </c>
      <c r="N18" t="s">
        <v>86</v>
      </c>
    </row>
    <row r="19" spans="1:14" ht="189">
      <c r="A19" s="23" t="s">
        <v>651</v>
      </c>
      <c r="B19" s="23" t="s">
        <v>187</v>
      </c>
      <c r="C19" s="43" t="s">
        <v>711</v>
      </c>
      <c r="D19" s="23"/>
      <c r="E19" s="23"/>
      <c r="J19">
        <v>0</v>
      </c>
      <c r="K19" s="11" t="s">
        <v>271</v>
      </c>
      <c r="M19" t="s">
        <v>712</v>
      </c>
      <c r="N19" t="s">
        <v>671</v>
      </c>
    </row>
    <row r="20" spans="1:14" ht="147">
      <c r="A20" s="23" t="s">
        <v>647</v>
      </c>
      <c r="B20" s="23" t="s">
        <v>607</v>
      </c>
      <c r="C20" s="43" t="s">
        <v>608</v>
      </c>
      <c r="D20" s="23"/>
      <c r="E20" s="23"/>
      <c r="J20">
        <v>1</v>
      </c>
      <c r="K20" s="11" t="s">
        <v>271</v>
      </c>
      <c r="M20" t="s">
        <v>713</v>
      </c>
      <c r="N20" t="s">
        <v>671</v>
      </c>
    </row>
    <row r="21" spans="1:14" ht="21">
      <c r="A21" s="23" t="s">
        <v>647</v>
      </c>
      <c r="B21" s="23" t="s">
        <v>587</v>
      </c>
      <c r="J21">
        <v>2</v>
      </c>
      <c r="K21" s="11" t="s">
        <v>143</v>
      </c>
      <c r="M21" t="s">
        <v>714</v>
      </c>
      <c r="N21" t="s">
        <v>678</v>
      </c>
    </row>
    <row r="22" spans="1:14">
      <c r="J22">
        <v>3</v>
      </c>
      <c r="K22" s="11" t="s">
        <v>85</v>
      </c>
      <c r="M22" t="s">
        <v>715</v>
      </c>
      <c r="N22" t="s">
        <v>678</v>
      </c>
    </row>
    <row r="23" spans="1:14">
      <c r="J23">
        <v>4</v>
      </c>
      <c r="K23" s="11" t="s">
        <v>100</v>
      </c>
      <c r="M23" t="s">
        <v>716</v>
      </c>
      <c r="N23" t="s">
        <v>671</v>
      </c>
    </row>
    <row r="24" spans="1:14">
      <c r="J24">
        <v>5</v>
      </c>
      <c r="K24" s="11" t="s">
        <v>69</v>
      </c>
      <c r="M24" t="s">
        <v>717</v>
      </c>
      <c r="N24" t="s">
        <v>671</v>
      </c>
    </row>
    <row r="25" spans="1:14">
      <c r="B25" s="10" t="s">
        <v>718</v>
      </c>
      <c r="C25" s="10" t="s">
        <v>719</v>
      </c>
      <c r="E25" s="10" t="s">
        <v>12</v>
      </c>
      <c r="G25" s="10" t="s">
        <v>720</v>
      </c>
      <c r="M25" t="s">
        <v>721</v>
      </c>
      <c r="N25" t="s">
        <v>678</v>
      </c>
    </row>
    <row r="26" spans="1:14">
      <c r="B26" t="s">
        <v>73</v>
      </c>
      <c r="C26" t="s">
        <v>74</v>
      </c>
      <c r="E26" t="s">
        <v>75</v>
      </c>
      <c r="G26" t="s">
        <v>72</v>
      </c>
      <c r="J26">
        <v>-1</v>
      </c>
      <c r="K26" s="11" t="s">
        <v>654</v>
      </c>
      <c r="M26" t="s">
        <v>722</v>
      </c>
      <c r="N26" t="s">
        <v>678</v>
      </c>
    </row>
    <row r="27" spans="1:14">
      <c r="B27" t="s">
        <v>359</v>
      </c>
      <c r="C27" t="s">
        <v>723</v>
      </c>
      <c r="E27" t="s">
        <v>724</v>
      </c>
      <c r="G27" t="s">
        <v>80</v>
      </c>
      <c r="J27">
        <v>0</v>
      </c>
      <c r="K27" s="11" t="s">
        <v>654</v>
      </c>
      <c r="M27" t="s">
        <v>725</v>
      </c>
      <c r="N27" t="s">
        <v>678</v>
      </c>
    </row>
    <row r="28" spans="1:14">
      <c r="C28" t="s">
        <v>726</v>
      </c>
      <c r="E28" t="s">
        <v>727</v>
      </c>
      <c r="J28">
        <v>1</v>
      </c>
      <c r="K28" s="11" t="s">
        <v>654</v>
      </c>
    </row>
    <row r="29" spans="1:14">
      <c r="G29" t="s">
        <v>72</v>
      </c>
      <c r="J29">
        <v>2</v>
      </c>
      <c r="K29" s="11" t="s">
        <v>70</v>
      </c>
    </row>
    <row r="30" spans="1:14">
      <c r="G30" t="s">
        <v>728</v>
      </c>
      <c r="J30">
        <v>3</v>
      </c>
      <c r="K30" s="11" t="s">
        <v>86</v>
      </c>
    </row>
    <row r="31" spans="1:14">
      <c r="J31">
        <v>4</v>
      </c>
      <c r="K31" s="11" t="s">
        <v>251</v>
      </c>
    </row>
    <row r="32" spans="1:14">
      <c r="J32">
        <v>5</v>
      </c>
      <c r="K32" s="11" t="s">
        <v>123</v>
      </c>
    </row>
  </sheetData>
  <sheetProtection selectLockedCells="1"/>
  <mergeCells count="1">
    <mergeCell ref="S2:V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C126"/>
  <sheetViews>
    <sheetView showGridLines="0" topLeftCell="AVR1" zoomScale="60" zoomScaleNormal="60" zoomScaleSheetLayoutView="50" workbookViewId="0">
      <selection activeCell="C6" sqref="C6"/>
    </sheetView>
  </sheetViews>
  <sheetFormatPr baseColWidth="10" defaultColWidth="11.42578125" defaultRowHeight="15"/>
  <cols>
    <col min="1" max="1" width="4.85546875" style="16" customWidth="1"/>
    <col min="2" max="2" width="33.42578125" style="15" customWidth="1"/>
    <col min="3" max="3" width="47" style="15" customWidth="1"/>
    <col min="4" max="7" width="28.85546875" style="17" customWidth="1"/>
    <col min="8" max="10" width="25.42578125" style="17" customWidth="1"/>
    <col min="11" max="11" width="27.28515625" style="17" customWidth="1"/>
    <col min="12" max="12" width="27.7109375" style="15" customWidth="1"/>
    <col min="13" max="13" width="10.85546875" style="18" customWidth="1"/>
    <col min="14" max="14" width="10.42578125" style="18" hidden="1" customWidth="1"/>
    <col min="15" max="15" width="12.42578125" style="18" customWidth="1"/>
    <col min="16" max="16" width="10.42578125" style="18" hidden="1" customWidth="1"/>
    <col min="17" max="17" width="10.140625" style="18" customWidth="1"/>
    <col min="18" max="18" width="17.140625" style="15" customWidth="1"/>
    <col min="19" max="19" width="36.28515625" style="18" customWidth="1"/>
    <col min="20" max="20" width="36" style="18" customWidth="1"/>
    <col min="21" max="22" width="52.7109375" style="15" customWidth="1"/>
    <col min="23" max="23" width="16.42578125" style="15" customWidth="1"/>
    <col min="24" max="24" width="20" style="15" customWidth="1"/>
    <col min="25" max="25" width="20" style="15" hidden="1" customWidth="1"/>
    <col min="26" max="26" width="22.85546875" style="15" customWidth="1"/>
    <col min="27" max="27" width="22.85546875" style="15" hidden="1" customWidth="1"/>
    <col min="28" max="28" width="28.140625" style="15" bestFit="1" customWidth="1"/>
    <col min="29" max="29" width="28.140625" style="15" hidden="1" customWidth="1"/>
    <col min="30" max="30" width="34.7109375" style="15" bestFit="1" customWidth="1"/>
    <col min="31" max="31" width="34.7109375" style="15" hidden="1" customWidth="1"/>
    <col min="32" max="32" width="24.140625" style="15" bestFit="1" customWidth="1"/>
    <col min="33" max="33" width="24.140625" style="15" hidden="1" customWidth="1"/>
    <col min="34" max="34" width="27.85546875" style="15" bestFit="1" customWidth="1"/>
    <col min="35" max="35" width="27.85546875" style="15" hidden="1" customWidth="1"/>
    <col min="36" max="36" width="23.85546875" style="15" bestFit="1" customWidth="1"/>
    <col min="37" max="37" width="23.85546875" style="15" hidden="1" customWidth="1"/>
    <col min="38" max="38" width="15.85546875" style="15" customWidth="1"/>
    <col min="39" max="39" width="18.42578125" style="15" customWidth="1"/>
    <col min="40" max="40" width="20.42578125" style="15" customWidth="1"/>
    <col min="41" max="41" width="20.42578125" style="15" hidden="1" customWidth="1"/>
    <col min="42" max="42" width="20.42578125" style="15" customWidth="1"/>
    <col min="43" max="43" width="20.42578125" style="15" hidden="1" customWidth="1"/>
    <col min="44" max="44" width="20.42578125" style="15" customWidth="1"/>
    <col min="45" max="45" width="20.42578125" style="15" hidden="1" customWidth="1"/>
    <col min="46" max="46" width="20.42578125" style="15" customWidth="1"/>
    <col min="47" max="48" width="20.42578125" style="15" hidden="1" customWidth="1"/>
    <col min="49" max="50" width="20.42578125" style="15" customWidth="1"/>
    <col min="51" max="53" width="15.42578125" style="15" customWidth="1"/>
    <col min="54" max="54" width="18.85546875" style="15" customWidth="1"/>
    <col min="55" max="56" width="15.42578125" style="15" customWidth="1"/>
    <col min="57" max="58" width="15.42578125" style="15" hidden="1" customWidth="1"/>
    <col min="59" max="59" width="22.28515625" style="18" customWidth="1"/>
    <col min="60" max="60" width="11.85546875" style="18" customWidth="1"/>
    <col min="61" max="61" width="19.42578125" style="15" customWidth="1"/>
    <col min="65" max="65" width="17.42578125" customWidth="1"/>
  </cols>
  <sheetData>
    <row r="1" spans="1:16383" s="14" customFormat="1" ht="45.75" customHeight="1">
      <c r="A1" s="718" t="s">
        <v>0</v>
      </c>
      <c r="B1" s="718"/>
      <c r="C1" s="718"/>
      <c r="D1" s="718"/>
      <c r="E1" s="718"/>
      <c r="F1" s="718"/>
      <c r="G1" s="718"/>
      <c r="H1" s="715" t="s">
        <v>1</v>
      </c>
      <c r="I1" s="715"/>
      <c r="J1" s="715"/>
      <c r="K1" s="715"/>
      <c r="L1" s="715"/>
      <c r="M1" s="715"/>
      <c r="N1" s="715"/>
      <c r="O1" s="715"/>
      <c r="P1" s="715"/>
      <c r="Q1" s="715"/>
      <c r="R1" s="715"/>
      <c r="S1" s="715"/>
      <c r="T1" s="715"/>
      <c r="U1" s="715"/>
      <c r="V1" s="715"/>
      <c r="W1" s="715"/>
      <c r="X1" s="715"/>
      <c r="Y1" s="715"/>
      <c r="Z1" s="715"/>
      <c r="AA1" s="715"/>
      <c r="AB1" s="715"/>
      <c r="AC1" s="715"/>
      <c r="AD1" s="715"/>
      <c r="AE1" s="715"/>
      <c r="AF1" s="715"/>
      <c r="AG1" s="715"/>
      <c r="AH1" s="715"/>
      <c r="AI1" s="715"/>
      <c r="AJ1" s="715"/>
      <c r="AK1" s="715"/>
      <c r="AL1" s="715"/>
      <c r="AM1" s="715"/>
      <c r="AN1" s="715"/>
      <c r="AO1" s="715"/>
      <c r="AP1" s="715"/>
      <c r="AQ1" s="715"/>
      <c r="AR1" s="715"/>
      <c r="AS1" s="715"/>
      <c r="AT1" s="715"/>
      <c r="AU1" s="715"/>
      <c r="AV1" s="715"/>
      <c r="AW1" s="715"/>
      <c r="AX1" s="715"/>
      <c r="AY1" s="715"/>
      <c r="AZ1" s="715"/>
      <c r="BA1" s="715"/>
      <c r="BB1" s="715"/>
      <c r="BC1" s="715"/>
      <c r="BD1" s="715"/>
      <c r="BE1" s="715"/>
      <c r="BF1" s="715"/>
      <c r="BG1" s="715"/>
      <c r="BH1" s="715"/>
      <c r="BI1" s="715"/>
      <c r="BJ1" s="273"/>
      <c r="BK1" s="273"/>
      <c r="BL1" s="273"/>
      <c r="BM1" s="273"/>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row>
    <row r="2" spans="1:16383" s="14" customFormat="1" ht="13.5" customHeight="1">
      <c r="A2" s="718"/>
      <c r="B2" s="718"/>
      <c r="C2" s="718"/>
      <c r="D2" s="718"/>
      <c r="E2" s="718"/>
      <c r="F2" s="718"/>
      <c r="G2" s="718"/>
      <c r="H2" s="715"/>
      <c r="I2" s="715"/>
      <c r="J2" s="715"/>
      <c r="K2" s="715"/>
      <c r="L2" s="715"/>
      <c r="M2" s="715"/>
      <c r="N2" s="715"/>
      <c r="O2" s="715"/>
      <c r="P2" s="715"/>
      <c r="Q2" s="715"/>
      <c r="R2" s="715"/>
      <c r="S2" s="715"/>
      <c r="T2" s="715"/>
      <c r="U2" s="715"/>
      <c r="V2" s="715"/>
      <c r="W2" s="715"/>
      <c r="X2" s="715"/>
      <c r="Y2" s="715"/>
      <c r="Z2" s="715"/>
      <c r="AA2" s="715"/>
      <c r="AB2" s="715"/>
      <c r="AC2" s="715"/>
      <c r="AD2" s="715"/>
      <c r="AE2" s="715"/>
      <c r="AF2" s="715"/>
      <c r="AG2" s="715"/>
      <c r="AH2" s="715"/>
      <c r="AI2" s="715"/>
      <c r="AJ2" s="715"/>
      <c r="AK2" s="715"/>
      <c r="AL2" s="715"/>
      <c r="AM2" s="715"/>
      <c r="AN2" s="715"/>
      <c r="AO2" s="715"/>
      <c r="AP2" s="715"/>
      <c r="AQ2" s="715"/>
      <c r="AR2" s="715"/>
      <c r="AS2" s="715"/>
      <c r="AT2" s="715"/>
      <c r="AU2" s="715"/>
      <c r="AV2" s="715"/>
      <c r="AW2" s="715"/>
      <c r="AX2" s="715"/>
      <c r="AY2" s="715"/>
      <c r="AZ2" s="715"/>
      <c r="BA2" s="715"/>
      <c r="BB2" s="715"/>
      <c r="BC2" s="715"/>
      <c r="BD2" s="715"/>
      <c r="BE2" s="715"/>
      <c r="BF2" s="715"/>
      <c r="BG2" s="715"/>
      <c r="BH2" s="715"/>
      <c r="BI2" s="715"/>
      <c r="BJ2" s="273"/>
      <c r="BK2" s="273"/>
      <c r="BL2" s="273"/>
      <c r="BM2" s="273"/>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row>
    <row r="3" spans="1:16383" s="20" customFormat="1" ht="33" customHeight="1" thickBot="1">
      <c r="A3" s="719"/>
      <c r="B3" s="719"/>
      <c r="C3" s="719"/>
      <c r="D3" s="719"/>
      <c r="E3" s="719"/>
      <c r="F3" s="719"/>
      <c r="G3" s="719"/>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6"/>
      <c r="AQ3" s="716"/>
      <c r="AR3" s="716"/>
      <c r="AS3" s="716"/>
      <c r="AT3" s="716"/>
      <c r="AU3" s="716"/>
      <c r="AV3" s="716"/>
      <c r="AW3" s="716"/>
      <c r="AX3" s="716"/>
      <c r="AY3" s="716"/>
      <c r="AZ3" s="716"/>
      <c r="BA3" s="716"/>
      <c r="BB3" s="716"/>
      <c r="BC3" s="716"/>
      <c r="BD3" s="716"/>
      <c r="BE3" s="716"/>
      <c r="BF3" s="716"/>
      <c r="BG3" s="716"/>
      <c r="BH3" s="716"/>
      <c r="BI3" s="716"/>
      <c r="BJ3" s="200"/>
      <c r="BK3" s="200"/>
      <c r="BL3" s="200"/>
      <c r="BM3" s="200"/>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c r="XEW3"/>
      <c r="XEX3"/>
      <c r="XEY3"/>
      <c r="XEZ3"/>
      <c r="XFA3"/>
      <c r="XFB3"/>
      <c r="XFC3"/>
    </row>
    <row r="4" spans="1:16383" ht="29.25" customHeight="1">
      <c r="A4" s="549" t="s">
        <v>2</v>
      </c>
      <c r="B4" s="550"/>
      <c r="C4" s="550"/>
      <c r="D4" s="550"/>
      <c r="E4" s="550"/>
      <c r="F4" s="550"/>
      <c r="G4" s="550"/>
      <c r="H4" s="550"/>
      <c r="I4" s="550"/>
      <c r="J4" s="550"/>
      <c r="K4" s="550"/>
      <c r="L4" s="675"/>
      <c r="M4" s="721"/>
      <c r="N4" s="550"/>
      <c r="O4" s="550"/>
      <c r="P4" s="550"/>
      <c r="Q4" s="550"/>
      <c r="R4" s="674" t="s">
        <v>5</v>
      </c>
      <c r="S4" s="53"/>
      <c r="T4" s="53"/>
      <c r="U4" s="550"/>
      <c r="V4" s="550"/>
      <c r="W4" s="550"/>
      <c r="X4" s="550"/>
      <c r="Y4" s="550"/>
      <c r="Z4" s="550"/>
      <c r="AA4" s="550"/>
      <c r="AB4" s="550"/>
      <c r="AC4" s="550"/>
      <c r="AD4" s="550"/>
      <c r="AE4" s="550"/>
      <c r="AF4" s="550"/>
      <c r="AG4" s="550"/>
      <c r="AH4" s="550"/>
      <c r="AI4" s="550"/>
      <c r="AJ4" s="550"/>
      <c r="AK4" s="550"/>
      <c r="AL4" s="550"/>
      <c r="AM4" s="550"/>
      <c r="AN4" s="550"/>
      <c r="AO4" s="550"/>
      <c r="AP4" s="550"/>
      <c r="AQ4" s="550"/>
      <c r="AR4" s="550"/>
      <c r="AS4" s="550"/>
      <c r="AT4" s="550"/>
      <c r="AU4" s="550"/>
      <c r="AV4" s="550"/>
      <c r="AW4" s="550"/>
      <c r="AX4" s="550"/>
      <c r="AY4" s="550"/>
      <c r="AZ4" s="550"/>
      <c r="BA4" s="550"/>
      <c r="BB4" s="550"/>
      <c r="BC4" s="550"/>
      <c r="BD4" s="550"/>
      <c r="BE4" s="550"/>
      <c r="BF4" s="550"/>
      <c r="BG4" s="550"/>
      <c r="BH4" s="550"/>
      <c r="BI4" s="550"/>
      <c r="BJ4" s="698" t="s">
        <v>6</v>
      </c>
      <c r="BK4" s="698"/>
      <c r="BL4" s="698"/>
      <c r="BM4" s="699"/>
    </row>
    <row r="5" spans="1:16383" ht="40.5" customHeight="1" thickBot="1">
      <c r="A5" s="551"/>
      <c r="B5" s="526"/>
      <c r="C5" s="526"/>
      <c r="D5" s="526"/>
      <c r="E5" s="526"/>
      <c r="F5" s="526"/>
      <c r="G5" s="526"/>
      <c r="H5" s="526"/>
      <c r="I5" s="526"/>
      <c r="J5" s="526"/>
      <c r="K5" s="526"/>
      <c r="L5" s="720"/>
      <c r="M5" s="548" t="s">
        <v>9</v>
      </c>
      <c r="N5" s="542"/>
      <c r="O5" s="542"/>
      <c r="P5" s="542"/>
      <c r="Q5" s="542"/>
      <c r="R5" s="542"/>
      <c r="S5" s="198"/>
      <c r="T5" s="198"/>
      <c r="U5" s="526" t="s">
        <v>10</v>
      </c>
      <c r="V5" s="526"/>
      <c r="W5" s="526"/>
      <c r="X5" s="526" t="s">
        <v>11</v>
      </c>
      <c r="Y5" s="526"/>
      <c r="Z5" s="526"/>
      <c r="AA5" s="526"/>
      <c r="AB5" s="526"/>
      <c r="AC5" s="526"/>
      <c r="AD5" s="526"/>
      <c r="AE5" s="526"/>
      <c r="AF5" s="526"/>
      <c r="AG5" s="526"/>
      <c r="AH5" s="526"/>
      <c r="AI5" s="526"/>
      <c r="AJ5" s="526"/>
      <c r="AK5" s="526"/>
      <c r="AL5" s="526"/>
      <c r="AM5" s="526"/>
      <c r="AN5" s="542" t="s">
        <v>12</v>
      </c>
      <c r="AO5" s="542"/>
      <c r="AP5" s="542"/>
      <c r="AQ5" s="542"/>
      <c r="AR5" s="542"/>
      <c r="AS5" s="542"/>
      <c r="AT5" s="542"/>
      <c r="AU5" s="542"/>
      <c r="AV5" s="542"/>
      <c r="AW5" s="542"/>
      <c r="AX5" s="198"/>
      <c r="AY5" s="542" t="s">
        <v>13</v>
      </c>
      <c r="AZ5" s="542"/>
      <c r="BA5" s="542" t="s">
        <v>14</v>
      </c>
      <c r="BB5" s="542"/>
      <c r="BC5" s="198"/>
      <c r="BD5" s="198"/>
      <c r="BE5" s="198"/>
      <c r="BF5" s="198"/>
      <c r="BG5" s="542" t="s">
        <v>15</v>
      </c>
      <c r="BH5" s="542"/>
      <c r="BI5" s="542"/>
      <c r="BJ5" s="700"/>
      <c r="BK5" s="700"/>
      <c r="BL5" s="700"/>
      <c r="BM5" s="701"/>
    </row>
    <row r="6" spans="1:16383" ht="108" customHeight="1" thickBot="1">
      <c r="A6" s="61" t="s">
        <v>16</v>
      </c>
      <c r="B6" s="62" t="s">
        <v>17</v>
      </c>
      <c r="C6" s="62" t="s">
        <v>18</v>
      </c>
      <c r="D6" s="62" t="s">
        <v>729</v>
      </c>
      <c r="E6" s="62" t="s">
        <v>730</v>
      </c>
      <c r="F6" s="62" t="s">
        <v>731</v>
      </c>
      <c r="G6" s="62" t="s">
        <v>732</v>
      </c>
      <c r="H6" s="62" t="s">
        <v>733</v>
      </c>
      <c r="I6" s="62" t="s">
        <v>734</v>
      </c>
      <c r="J6" s="62" t="s">
        <v>735</v>
      </c>
      <c r="K6" s="62" t="s">
        <v>736</v>
      </c>
      <c r="L6" s="62" t="s">
        <v>24</v>
      </c>
      <c r="M6" s="63" t="s">
        <v>25</v>
      </c>
      <c r="N6" s="63"/>
      <c r="O6" s="63" t="s">
        <v>26</v>
      </c>
      <c r="P6" s="63"/>
      <c r="Q6" s="63" t="s">
        <v>27</v>
      </c>
      <c r="R6" s="62" t="s">
        <v>48</v>
      </c>
      <c r="S6" s="62" t="s">
        <v>737</v>
      </c>
      <c r="T6" s="62" t="s">
        <v>10</v>
      </c>
      <c r="U6" s="62" t="s">
        <v>28</v>
      </c>
      <c r="V6" s="62" t="s">
        <v>738</v>
      </c>
      <c r="W6" s="62" t="s">
        <v>30</v>
      </c>
      <c r="X6" s="62" t="s">
        <v>31</v>
      </c>
      <c r="Y6" s="62"/>
      <c r="Z6" s="62" t="s">
        <v>32</v>
      </c>
      <c r="AA6" s="62"/>
      <c r="AB6" s="62" t="s">
        <v>33</v>
      </c>
      <c r="AC6" s="62"/>
      <c r="AD6" s="62" t="s">
        <v>34</v>
      </c>
      <c r="AE6" s="62"/>
      <c r="AF6" s="62" t="s">
        <v>35</v>
      </c>
      <c r="AG6" s="62"/>
      <c r="AH6" s="62" t="s">
        <v>36</v>
      </c>
      <c r="AI6" s="62"/>
      <c r="AJ6" s="62" t="s">
        <v>37</v>
      </c>
      <c r="AK6" s="62"/>
      <c r="AL6" s="62" t="s">
        <v>38</v>
      </c>
      <c r="AM6" s="62" t="s">
        <v>39</v>
      </c>
      <c r="AN6" s="62" t="s">
        <v>739</v>
      </c>
      <c r="AO6" s="62"/>
      <c r="AP6" s="62" t="s">
        <v>740</v>
      </c>
      <c r="AQ6" s="62"/>
      <c r="AR6" s="62" t="s">
        <v>741</v>
      </c>
      <c r="AS6" s="62"/>
      <c r="AT6" s="62" t="s">
        <v>742</v>
      </c>
      <c r="AU6" s="62"/>
      <c r="AV6" s="62"/>
      <c r="AW6" s="62" t="s">
        <v>743</v>
      </c>
      <c r="AX6" s="62" t="s">
        <v>41</v>
      </c>
      <c r="AY6" s="62" t="s">
        <v>42</v>
      </c>
      <c r="AZ6" s="62" t="s">
        <v>43</v>
      </c>
      <c r="BA6" s="62" t="s">
        <v>44</v>
      </c>
      <c r="BB6" s="62" t="s">
        <v>45</v>
      </c>
      <c r="BC6" s="62" t="s">
        <v>46</v>
      </c>
      <c r="BD6" s="62" t="s">
        <v>47</v>
      </c>
      <c r="BE6" s="62"/>
      <c r="BF6" s="62"/>
      <c r="BG6" s="62" t="s">
        <v>25</v>
      </c>
      <c r="BH6" s="62" t="s">
        <v>26</v>
      </c>
      <c r="BI6" s="62" t="s">
        <v>27</v>
      </c>
      <c r="BJ6" s="62" t="s">
        <v>744</v>
      </c>
      <c r="BK6" s="62" t="s">
        <v>745</v>
      </c>
      <c r="BL6" s="62" t="s">
        <v>746</v>
      </c>
      <c r="BM6" s="64" t="s">
        <v>747</v>
      </c>
    </row>
    <row r="7" spans="1:16383" ht="65.099999999999994" customHeight="1">
      <c r="A7" s="722">
        <v>1</v>
      </c>
      <c r="B7" s="723"/>
      <c r="C7" s="724" t="str">
        <f>IFERROR(VLOOKUP(B7,Listados!B$3:C$20,2,FALSE),"")</f>
        <v/>
      </c>
      <c r="D7" s="44"/>
      <c r="E7" s="44"/>
      <c r="F7" s="704"/>
      <c r="G7" s="704"/>
      <c r="H7" s="28"/>
      <c r="I7" s="28"/>
      <c r="J7" s="28"/>
      <c r="K7" s="29"/>
      <c r="L7" s="30"/>
      <c r="M7" s="723"/>
      <c r="N7" s="706" t="e">
        <f>+VLOOKUP(M7,Listados!$K$8:$L$12,2,0)</f>
        <v>#N/A</v>
      </c>
      <c r="O7" s="707"/>
      <c r="P7" s="706" t="e">
        <f>+VLOOKUP(O7,Listados!$K$13:$L$17,2,0)</f>
        <v>#N/A</v>
      </c>
      <c r="Q7" s="437" t="str">
        <f>IF(AND(M7&lt;&gt;"",O7&lt;&gt;""),VLOOKUP(M7&amp;O7,Listados!$M$3:$N$27,2,FALSE),"")</f>
        <v/>
      </c>
      <c r="R7" s="437" t="e">
        <f>+VLOOKUP(Q7,Listados!$P$3:$Q$6,2,FALSE)</f>
        <v>#N/A</v>
      </c>
      <c r="S7" s="45"/>
      <c r="T7" s="45"/>
      <c r="U7" s="56" t="s">
        <v>748</v>
      </c>
      <c r="V7" s="56"/>
      <c r="W7" s="57"/>
      <c r="X7" s="45"/>
      <c r="Y7" s="45"/>
      <c r="Z7" s="45"/>
      <c r="AA7" s="45"/>
      <c r="AB7" s="45"/>
      <c r="AC7" s="45"/>
      <c r="AD7" s="45"/>
      <c r="AE7" s="45"/>
      <c r="AF7" s="45"/>
      <c r="AG7" s="45"/>
      <c r="AH7" s="45"/>
      <c r="AI7" s="45"/>
      <c r="AJ7" s="45"/>
      <c r="AK7" s="55" t="str">
        <f>+IF(AJ7="Completa",10,IF(AJ7="Incompleta",5,""))</f>
        <v/>
      </c>
      <c r="AL7" s="54" t="str">
        <f>IF((SUM(Y7,AA7,AC7,AE7,AG7,AI7,AK7)=0),"",(SUM(Y7,AA7,AC7,AE7,AG7,AI7,AK7)))</f>
        <v/>
      </c>
      <c r="AM7" s="54" t="str">
        <f>IF(AL7&lt;=85,"Débil",IF(AL7&lt;=95,"Moderado",IF(AL7=100,"Fuerte","")))</f>
        <v/>
      </c>
      <c r="AN7" s="58"/>
      <c r="AO7" s="58"/>
      <c r="AP7" s="58"/>
      <c r="AQ7" s="58"/>
      <c r="AR7" s="58"/>
      <c r="AS7" s="58"/>
      <c r="AT7" s="58"/>
      <c r="AU7" s="59" t="str">
        <f>IFERROR(VLOOKUP(AT7,'Seguridad Información'!$I$61:$J$65,2,0),"")</f>
        <v/>
      </c>
      <c r="AV7" s="59"/>
      <c r="AW7" s="19" t="str">
        <f>IFERROR(AVERAGE(AO7,AQ7,AS7,AU7),"")</f>
        <v/>
      </c>
      <c r="AX7" s="54" t="str">
        <f>IF(AW7&lt;=80,"Débil",IF(AW7&lt;=90,"Moderado",IF(AW7=100,"Fuerte","")))</f>
        <v/>
      </c>
      <c r="AY7" s="19" t="str">
        <f>IFERROR(VLOOKUP((CONCATENATE(AM7,AX7)),Listados!$U$3:$V$11,2,FALSE),"")</f>
        <v/>
      </c>
      <c r="AZ7" s="54">
        <f>IF(ISBLANK(AY7),"",IF(AY7="Débil", 0, IF(AY7="Moderado",50,100)))</f>
        <v>100</v>
      </c>
      <c r="BA7" s="717">
        <f>AVERAGE(AZ7:AZ12)</f>
        <v>100</v>
      </c>
      <c r="BB7" s="717" t="str">
        <f>IF(BA7&lt;=50, "Débil", IF(BA7&lt;=99,"Moderado","Fuerte"))</f>
        <v>Fuerte</v>
      </c>
      <c r="BC7" s="60">
        <f>+IF(AND(W7="Preventivo",BB7="Fuerte"),2,IF(AND(W7="Preventivo",BB7="Moderado"),1,0))</f>
        <v>0</v>
      </c>
      <c r="BD7" s="60">
        <f>+IF(AND(W7="Detectivo/Correctivo",$BB7="Fuerte"),2,IF(AND(W7="Detectivo/Correctivo",$BB7="Moderado"),1,IF(AND(W7="Preventivo",$BB7="Fuerte"),1,0)))</f>
        <v>0</v>
      </c>
      <c r="BE7" s="60" t="e">
        <f>+N7-BC7</f>
        <v>#N/A</v>
      </c>
      <c r="BF7" s="60" t="e">
        <f>+P7-BD7</f>
        <v>#N/A</v>
      </c>
      <c r="BG7" s="437" t="e">
        <f>+VLOOKUP(MIN(BE7,BE8,BE9,BE10,BE11,BE12),Listados!$J$18:$K$24,2,TRUE)</f>
        <v>#N/A</v>
      </c>
      <c r="BH7" s="437" t="e">
        <f>+VLOOKUP(MIN(BF7,BF8,BF9,BF10,BF11,BF12),Listados!$J$26:$K$32,2,TRUE)</f>
        <v>#N/A</v>
      </c>
      <c r="BI7" s="437" t="e">
        <f>IF(AND(BG7&lt;&gt;"",BH7&lt;&gt;""),VLOOKUP(BG7&amp;BH7,Listados!$M$3:$N$27,2,FALSE),"")</f>
        <v>#N/A</v>
      </c>
      <c r="BJ7" s="435" t="e">
        <f>+IF($R7="Asumir el riesgo","NA","")</f>
        <v>#N/A</v>
      </c>
      <c r="BK7" s="435" t="e">
        <f>+IF($R7="Asumir el riesgo","NA","")</f>
        <v>#N/A</v>
      </c>
      <c r="BL7" s="435" t="e">
        <f>+IF($R7="Asumir el riesgo","NA","")</f>
        <v>#N/A</v>
      </c>
      <c r="BM7" s="733" t="e">
        <f>+IF($R7="Asumir el riesgo","NA","")</f>
        <v>#N/A</v>
      </c>
    </row>
    <row r="8" spans="1:16383" ht="65.099999999999994" customHeight="1">
      <c r="A8" s="710"/>
      <c r="B8" s="712"/>
      <c r="C8" s="713"/>
      <c r="D8" s="274"/>
      <c r="E8" s="274"/>
      <c r="F8" s="702"/>
      <c r="G8" s="702"/>
      <c r="H8" s="264"/>
      <c r="I8" s="264"/>
      <c r="J8" s="264"/>
      <c r="K8" s="275"/>
      <c r="L8" s="276"/>
      <c r="M8" s="712"/>
      <c r="N8" s="705"/>
      <c r="O8" s="708"/>
      <c r="P8" s="705"/>
      <c r="Q8" s="473"/>
      <c r="R8" s="473"/>
      <c r="S8" s="232"/>
      <c r="T8" s="232"/>
      <c r="U8" s="247" t="s">
        <v>748</v>
      </c>
      <c r="V8" s="247"/>
      <c r="W8" s="248"/>
      <c r="X8" s="232"/>
      <c r="Y8" s="232"/>
      <c r="Z8" s="232"/>
      <c r="AA8" s="232"/>
      <c r="AB8" s="232"/>
      <c r="AC8" s="232"/>
      <c r="AD8" s="232"/>
      <c r="AE8" s="232"/>
      <c r="AF8" s="232"/>
      <c r="AG8" s="232"/>
      <c r="AH8" s="232"/>
      <c r="AI8" s="232"/>
      <c r="AJ8" s="232"/>
      <c r="AK8" s="233" t="str">
        <f t="shared" ref="AK8:AK71" si="0">+IF(AJ8="Completa",10,IF(AJ8="Incompleta",5,""))</f>
        <v/>
      </c>
      <c r="AL8" s="277" t="str">
        <f>IF((SUM(Y8,AA8,AC8,AE8,AG8,AI8,AK8)=0),"",(SUM(Y8,AA8,AC8,AE8,AG8,AI8,AK8)))</f>
        <v/>
      </c>
      <c r="AM8" s="277" t="str">
        <f>IF(AL8&lt;=85,"Débil",IF(AL8&lt;=95,"Moderado",IF(AL8=100,"Fuerte","")))</f>
        <v/>
      </c>
      <c r="AN8" s="278"/>
      <c r="AO8" s="278"/>
      <c r="AP8" s="278"/>
      <c r="AQ8" s="278"/>
      <c r="AR8" s="278"/>
      <c r="AS8" s="278"/>
      <c r="AT8" s="278"/>
      <c r="AU8" s="273" t="str">
        <f>IFERROR(VLOOKUP(AT8,'Seguridad Información'!$I$61:$J$65,2,0),"")</f>
        <v/>
      </c>
      <c r="AV8" s="273"/>
      <c r="AW8" s="279" t="str">
        <f t="shared" ref="AW8:AW70" si="1">IFERROR(AVERAGE(AO8,AQ8,AS8,AU8),"")</f>
        <v/>
      </c>
      <c r="AX8" s="277" t="str">
        <f t="shared" ref="AX8:AX71" si="2">IF(AW8&lt;=80,"Débil",IF(AW8&lt;=90,"Moderado",IF(AW8=100,"Fuerte","")))</f>
        <v/>
      </c>
      <c r="AY8" s="279" t="str">
        <f>IFERROR(VLOOKUP((CONCATENATE(AM8,AX8)),Listados!$U$3:$V$11,2,FALSE),"")</f>
        <v/>
      </c>
      <c r="AZ8" s="277">
        <f>IF(ISBLANK(AY8),"",IF(AY8="Débil", 0, IF(AY8="Moderado",50,100)))</f>
        <v>100</v>
      </c>
      <c r="BA8" s="709"/>
      <c r="BB8" s="709"/>
      <c r="BC8" s="280">
        <f>+IF(AND(W8="Preventivo",BB7="Fuerte"),2,IF(AND(W8="Preventivo",BB7="Moderado"),1,0))</f>
        <v>0</v>
      </c>
      <c r="BD8" s="280">
        <f>+IF(AND(W8="Detectivo/Correctivo",$BB7="Fuerte"),2,IF(AND(W8="Detectivo/Correctivo",$BB8="Moderado"),1,IF(AND(W8="Preventivo",$BB7="Fuerte"),1,0)))</f>
        <v>0</v>
      </c>
      <c r="BE8" s="280" t="e">
        <f>+N7-BC8</f>
        <v>#N/A</v>
      </c>
      <c r="BF8" s="280" t="e">
        <f>+P7-BD8</f>
        <v>#N/A</v>
      </c>
      <c r="BG8" s="473"/>
      <c r="BH8" s="473"/>
      <c r="BI8" s="473"/>
      <c r="BJ8" s="476"/>
      <c r="BK8" s="476"/>
      <c r="BL8" s="476"/>
      <c r="BM8" s="734"/>
    </row>
    <row r="9" spans="1:16383" ht="65.099999999999994" customHeight="1">
      <c r="A9" s="710"/>
      <c r="B9" s="712"/>
      <c r="C9" s="713"/>
      <c r="D9" s="274"/>
      <c r="E9" s="274"/>
      <c r="F9" s="702"/>
      <c r="G9" s="702"/>
      <c r="H9" s="264"/>
      <c r="I9" s="264"/>
      <c r="J9" s="264"/>
      <c r="K9" s="275"/>
      <c r="L9" s="276"/>
      <c r="M9" s="712"/>
      <c r="N9" s="705"/>
      <c r="O9" s="708"/>
      <c r="P9" s="705"/>
      <c r="Q9" s="473"/>
      <c r="R9" s="473"/>
      <c r="S9" s="232"/>
      <c r="T9" s="232"/>
      <c r="U9" s="247" t="s">
        <v>748</v>
      </c>
      <c r="V9" s="247"/>
      <c r="W9" s="248"/>
      <c r="X9" s="232"/>
      <c r="Y9" s="232" t="str">
        <f t="shared" ref="Y9:Y71" si="3">+IF(X9="si",15,"")</f>
        <v/>
      </c>
      <c r="Z9" s="232"/>
      <c r="AA9" s="232" t="str">
        <f t="shared" ref="AA9:AA71" si="4">+IF(Z9="si",15,"")</f>
        <v/>
      </c>
      <c r="AB9" s="232"/>
      <c r="AC9" s="232" t="str">
        <f t="shared" ref="AC9:AC71" si="5">+IF(AB9="si",15,"")</f>
        <v/>
      </c>
      <c r="AD9" s="232"/>
      <c r="AE9" s="232" t="str">
        <f t="shared" ref="AE9:AE71" si="6">+IF(AD9="si",15,"")</f>
        <v/>
      </c>
      <c r="AF9" s="232"/>
      <c r="AG9" s="232" t="str">
        <f t="shared" ref="AG9:AG71" si="7">+IF(AF9="si",15,"")</f>
        <v/>
      </c>
      <c r="AH9" s="232"/>
      <c r="AI9" s="232" t="str">
        <f t="shared" ref="AI9:AI71" si="8">+IF(AH9="si",15,"")</f>
        <v/>
      </c>
      <c r="AJ9" s="232"/>
      <c r="AK9" s="233" t="str">
        <f t="shared" si="0"/>
        <v/>
      </c>
      <c r="AL9" s="277" t="str">
        <f>IF((SUM(Y9,AA9,AC9,AE9,AG9,AI9,AK9)=0),"",(SUM(Y9,AA9,AC9,AE9,AG9,AI9,AK9)))</f>
        <v/>
      </c>
      <c r="AM9" s="277" t="str">
        <f t="shared" ref="AM9:AM71" si="9">IF(AL9&lt;=85,"Débil",IF(AL9&lt;=95,"Moderado",IF(AL9=100,"Fuerte","")))</f>
        <v/>
      </c>
      <c r="AN9" s="278"/>
      <c r="AO9" s="278"/>
      <c r="AP9" s="278"/>
      <c r="AQ9" s="278"/>
      <c r="AR9" s="278"/>
      <c r="AS9" s="278"/>
      <c r="AT9" s="278"/>
      <c r="AU9" s="273" t="str">
        <f>IFERROR(VLOOKUP(AT9,'Seguridad Información'!$I$61:$J$65,2,0),"")</f>
        <v/>
      </c>
      <c r="AV9" s="273"/>
      <c r="AW9" s="279" t="str">
        <f t="shared" si="1"/>
        <v/>
      </c>
      <c r="AX9" s="277" t="str">
        <f t="shared" si="2"/>
        <v/>
      </c>
      <c r="AY9" s="279" t="str">
        <f>IFERROR(VLOOKUP((CONCATENATE(AM9,AX9)),Listados!$U$3:$V$11,2,FALSE),"")</f>
        <v/>
      </c>
      <c r="AZ9" s="277">
        <f t="shared" ref="AZ9:AZ72" si="10">IF(ISBLANK(AY9),"",IF(AY9="Débil", 0, IF(AY9="Moderado",50,100)))</f>
        <v>100</v>
      </c>
      <c r="BA9" s="709"/>
      <c r="BB9" s="709"/>
      <c r="BC9" s="280">
        <f>+IF(AND(W9="Preventivo",BB7="Fuerte"),2,IF(AND(W9="Preventivo",BB7="Moderado"),1,0))</f>
        <v>0</v>
      </c>
      <c r="BD9" s="280">
        <f>+IF(AND(W9="Detectivo/Correctivo",$BB7="Fuerte"),2,IF(AND(W9="Detectivo/Correctivo",$BB9="Moderado"),1,IF(AND(W9="Preventivo",$BB7="Fuerte"),1,0)))</f>
        <v>0</v>
      </c>
      <c r="BE9" s="280" t="e">
        <f>+N7-BC9</f>
        <v>#N/A</v>
      </c>
      <c r="BF9" s="280" t="e">
        <f>+P7-BD9</f>
        <v>#N/A</v>
      </c>
      <c r="BG9" s="473"/>
      <c r="BH9" s="473"/>
      <c r="BI9" s="473"/>
      <c r="BJ9" s="476"/>
      <c r="BK9" s="476"/>
      <c r="BL9" s="476"/>
      <c r="BM9" s="734"/>
    </row>
    <row r="10" spans="1:16383" ht="65.099999999999994" customHeight="1">
      <c r="A10" s="710"/>
      <c r="B10" s="712"/>
      <c r="C10" s="713"/>
      <c r="D10" s="274"/>
      <c r="E10" s="274"/>
      <c r="F10" s="702"/>
      <c r="G10" s="702"/>
      <c r="H10" s="264"/>
      <c r="I10" s="264"/>
      <c r="J10" s="264"/>
      <c r="K10" s="275"/>
      <c r="L10" s="276"/>
      <c r="M10" s="712"/>
      <c r="N10" s="705"/>
      <c r="O10" s="708"/>
      <c r="P10" s="705"/>
      <c r="Q10" s="473"/>
      <c r="R10" s="473"/>
      <c r="S10" s="232"/>
      <c r="T10" s="232"/>
      <c r="U10" s="247" t="s">
        <v>748</v>
      </c>
      <c r="V10" s="247"/>
      <c r="W10" s="248"/>
      <c r="X10" s="232"/>
      <c r="Y10" s="232" t="str">
        <f t="shared" si="3"/>
        <v/>
      </c>
      <c r="Z10" s="232"/>
      <c r="AA10" s="232" t="str">
        <f t="shared" si="4"/>
        <v/>
      </c>
      <c r="AB10" s="232"/>
      <c r="AC10" s="232" t="str">
        <f t="shared" si="5"/>
        <v/>
      </c>
      <c r="AD10" s="232"/>
      <c r="AE10" s="232" t="str">
        <f t="shared" si="6"/>
        <v/>
      </c>
      <c r="AF10" s="232"/>
      <c r="AG10" s="232" t="str">
        <f t="shared" si="7"/>
        <v/>
      </c>
      <c r="AH10" s="232"/>
      <c r="AI10" s="232" t="str">
        <f t="shared" si="8"/>
        <v/>
      </c>
      <c r="AJ10" s="232"/>
      <c r="AK10" s="233" t="str">
        <f t="shared" si="0"/>
        <v/>
      </c>
      <c r="AL10" s="277" t="str">
        <f t="shared" ref="AL10:AL71" si="11">IF((SUM(Y10,AA10,AC10,AE10,AG10,AI10,AK10)=0),"",(SUM(Y10,AA10,AC10,AE10,AG10,AI10,AK10)))</f>
        <v/>
      </c>
      <c r="AM10" s="277" t="str">
        <f t="shared" si="9"/>
        <v/>
      </c>
      <c r="AN10" s="278"/>
      <c r="AO10" s="278"/>
      <c r="AP10" s="278"/>
      <c r="AQ10" s="278"/>
      <c r="AR10" s="278"/>
      <c r="AS10" s="278"/>
      <c r="AT10" s="278"/>
      <c r="AU10" s="273" t="str">
        <f>IFERROR(VLOOKUP(AT10,'Seguridad Información'!$I$61:$J$65,2,0),"")</f>
        <v/>
      </c>
      <c r="AV10" s="273"/>
      <c r="AW10" s="279" t="str">
        <f t="shared" si="1"/>
        <v/>
      </c>
      <c r="AX10" s="277" t="str">
        <f t="shared" si="2"/>
        <v/>
      </c>
      <c r="AY10" s="279" t="str">
        <f>IFERROR(VLOOKUP((CONCATENATE(AM10,AX10)),Listados!$U$3:$V$11,2,FALSE),"")</f>
        <v/>
      </c>
      <c r="AZ10" s="277">
        <f t="shared" si="10"/>
        <v>100</v>
      </c>
      <c r="BA10" s="709"/>
      <c r="BB10" s="709"/>
      <c r="BC10" s="280">
        <f>+IF(AND(W10="Preventivo",BB7="Fuerte"),2,IF(AND(W10="Preventivo",BB7="Moderado"),1,0))</f>
        <v>0</v>
      </c>
      <c r="BD10" s="280">
        <f>+IF(AND(W10="Detectivo/Correctivo",$BB7="Fuerte"),2,IF(AND(W10="Detectivo/Correctivo",$BB10="Moderado"),1,IF(AND(W10="Preventivo",$BB7="Fuerte"),1,0)))</f>
        <v>0</v>
      </c>
      <c r="BE10" s="280" t="e">
        <f>+N7-BC10</f>
        <v>#N/A</v>
      </c>
      <c r="BF10" s="280" t="e">
        <f>+P7-BD10</f>
        <v>#N/A</v>
      </c>
      <c r="BG10" s="473"/>
      <c r="BH10" s="473"/>
      <c r="BI10" s="473"/>
      <c r="BJ10" s="476"/>
      <c r="BK10" s="476"/>
      <c r="BL10" s="476"/>
      <c r="BM10" s="734"/>
    </row>
    <row r="11" spans="1:16383" ht="65.099999999999994" customHeight="1">
      <c r="A11" s="710"/>
      <c r="B11" s="712"/>
      <c r="C11" s="713"/>
      <c r="D11" s="274"/>
      <c r="E11" s="274"/>
      <c r="F11" s="702"/>
      <c r="G11" s="702"/>
      <c r="H11" s="264"/>
      <c r="I11" s="264"/>
      <c r="J11" s="264"/>
      <c r="K11" s="275"/>
      <c r="L11" s="276"/>
      <c r="M11" s="712"/>
      <c r="N11" s="705"/>
      <c r="O11" s="708"/>
      <c r="P11" s="705"/>
      <c r="Q11" s="473"/>
      <c r="R11" s="473"/>
      <c r="S11" s="232"/>
      <c r="T11" s="232"/>
      <c r="U11" s="247" t="s">
        <v>748</v>
      </c>
      <c r="V11" s="247"/>
      <c r="W11" s="248"/>
      <c r="X11" s="232"/>
      <c r="Y11" s="232" t="str">
        <f t="shared" si="3"/>
        <v/>
      </c>
      <c r="Z11" s="232"/>
      <c r="AA11" s="232" t="str">
        <f t="shared" si="4"/>
        <v/>
      </c>
      <c r="AB11" s="232"/>
      <c r="AC11" s="232" t="str">
        <f t="shared" si="5"/>
        <v/>
      </c>
      <c r="AD11" s="232"/>
      <c r="AE11" s="232" t="str">
        <f t="shared" si="6"/>
        <v/>
      </c>
      <c r="AF11" s="232"/>
      <c r="AG11" s="232" t="str">
        <f t="shared" si="7"/>
        <v/>
      </c>
      <c r="AH11" s="232"/>
      <c r="AI11" s="232" t="str">
        <f t="shared" si="8"/>
        <v/>
      </c>
      <c r="AJ11" s="232"/>
      <c r="AK11" s="233" t="str">
        <f t="shared" si="0"/>
        <v/>
      </c>
      <c r="AL11" s="277" t="str">
        <f t="shared" si="11"/>
        <v/>
      </c>
      <c r="AM11" s="277" t="str">
        <f t="shared" si="9"/>
        <v/>
      </c>
      <c r="AN11" s="278"/>
      <c r="AO11" s="278"/>
      <c r="AP11" s="278"/>
      <c r="AQ11" s="278"/>
      <c r="AR11" s="278"/>
      <c r="AS11" s="278"/>
      <c r="AT11" s="278"/>
      <c r="AU11" s="273" t="str">
        <f>IFERROR(VLOOKUP(AT11,'Seguridad Información'!$I$61:$J$65,2,0),"")</f>
        <v/>
      </c>
      <c r="AV11" s="273"/>
      <c r="AW11" s="279" t="str">
        <f t="shared" si="1"/>
        <v/>
      </c>
      <c r="AX11" s="277" t="str">
        <f t="shared" si="2"/>
        <v/>
      </c>
      <c r="AY11" s="279" t="str">
        <f>IFERROR(VLOOKUP((CONCATENATE(AM11,AX11)),Listados!$U$3:$V$11,2,FALSE),"")</f>
        <v/>
      </c>
      <c r="AZ11" s="277">
        <f t="shared" si="10"/>
        <v>100</v>
      </c>
      <c r="BA11" s="709"/>
      <c r="BB11" s="709"/>
      <c r="BC11" s="280">
        <f>+IF(AND(W11="Preventivo",BB7="Fuerte"),2,IF(AND(W11="Preventivo",BB7="Moderado"),1,0))</f>
        <v>0</v>
      </c>
      <c r="BD11" s="280">
        <f>+IF(AND(W11="Detectivo/Correctivo",$BB7="Fuerte"),2,IF(AND(W11="Detectivo/Correctivo",$BB11="Moderado"),1,IF(AND(W11="Preventivo",$BB7="Fuerte"),1,0)))</f>
        <v>0</v>
      </c>
      <c r="BE11" s="280" t="e">
        <f>+N7-BC11</f>
        <v>#N/A</v>
      </c>
      <c r="BF11" s="280" t="e">
        <f>+P7-BD11</f>
        <v>#N/A</v>
      </c>
      <c r="BG11" s="473"/>
      <c r="BH11" s="473"/>
      <c r="BI11" s="473"/>
      <c r="BJ11" s="476"/>
      <c r="BK11" s="476"/>
      <c r="BL11" s="476"/>
      <c r="BM11" s="734"/>
    </row>
    <row r="12" spans="1:16383" ht="65.099999999999994" customHeight="1">
      <c r="A12" s="710"/>
      <c r="B12" s="712"/>
      <c r="C12" s="713"/>
      <c r="D12" s="274"/>
      <c r="E12" s="274"/>
      <c r="F12" s="702"/>
      <c r="G12" s="702"/>
      <c r="H12" s="264"/>
      <c r="I12" s="264"/>
      <c r="J12" s="264"/>
      <c r="K12" s="275"/>
      <c r="L12" s="276"/>
      <c r="M12" s="712"/>
      <c r="N12" s="705"/>
      <c r="O12" s="708"/>
      <c r="P12" s="705"/>
      <c r="Q12" s="473"/>
      <c r="R12" s="473"/>
      <c r="S12" s="232"/>
      <c r="T12" s="232"/>
      <c r="U12" s="247" t="s">
        <v>748</v>
      </c>
      <c r="V12" s="247"/>
      <c r="W12" s="248"/>
      <c r="X12" s="232"/>
      <c r="Y12" s="232" t="str">
        <f t="shared" si="3"/>
        <v/>
      </c>
      <c r="Z12" s="232"/>
      <c r="AA12" s="232" t="str">
        <f t="shared" si="4"/>
        <v/>
      </c>
      <c r="AB12" s="232"/>
      <c r="AC12" s="232" t="str">
        <f t="shared" si="5"/>
        <v/>
      </c>
      <c r="AD12" s="232"/>
      <c r="AE12" s="232" t="str">
        <f t="shared" si="6"/>
        <v/>
      </c>
      <c r="AF12" s="232"/>
      <c r="AG12" s="232" t="str">
        <f t="shared" si="7"/>
        <v/>
      </c>
      <c r="AH12" s="232"/>
      <c r="AI12" s="232" t="str">
        <f t="shared" si="8"/>
        <v/>
      </c>
      <c r="AJ12" s="232"/>
      <c r="AK12" s="233" t="str">
        <f t="shared" si="0"/>
        <v/>
      </c>
      <c r="AL12" s="277" t="str">
        <f t="shared" si="11"/>
        <v/>
      </c>
      <c r="AM12" s="277" t="str">
        <f t="shared" si="9"/>
        <v/>
      </c>
      <c r="AN12" s="278"/>
      <c r="AO12" s="278"/>
      <c r="AP12" s="278"/>
      <c r="AQ12" s="278"/>
      <c r="AR12" s="278"/>
      <c r="AS12" s="278"/>
      <c r="AT12" s="278"/>
      <c r="AU12" s="273" t="str">
        <f>IFERROR(VLOOKUP(AT12,'Seguridad Información'!$I$61:$J$65,2,0),"")</f>
        <v/>
      </c>
      <c r="AV12" s="273"/>
      <c r="AW12" s="279" t="str">
        <f t="shared" si="1"/>
        <v/>
      </c>
      <c r="AX12" s="277" t="str">
        <f t="shared" si="2"/>
        <v/>
      </c>
      <c r="AY12" s="279" t="str">
        <f>IFERROR(VLOOKUP((CONCATENATE(AM12,AX12)),Listados!$U$3:$V$11,2,FALSE),"")</f>
        <v/>
      </c>
      <c r="AZ12" s="277">
        <f t="shared" si="10"/>
        <v>100</v>
      </c>
      <c r="BA12" s="709"/>
      <c r="BB12" s="709"/>
      <c r="BC12" s="280">
        <f>+IF(AND(W12="Preventivo",BB7="Fuerte"),2,IF(AND(W12="Preventivo",BB7="Moderado"),1,0))</f>
        <v>0</v>
      </c>
      <c r="BD12" s="280">
        <f>+IF(AND(W12="Detectivo/Correctivo",$BB7="Fuerte"),2,IF(AND(W12="Detectivo/Correctivo",$BB12="Moderado"),1,IF(AND(W12="Preventivo",$BB7="Fuerte"),1,0)))</f>
        <v>0</v>
      </c>
      <c r="BE12" s="280" t="e">
        <f>+N7-BC12</f>
        <v>#N/A</v>
      </c>
      <c r="BF12" s="280" t="e">
        <f>+P7-BD12</f>
        <v>#N/A</v>
      </c>
      <c r="BG12" s="473"/>
      <c r="BH12" s="473"/>
      <c r="BI12" s="473"/>
      <c r="BJ12" s="476"/>
      <c r="BK12" s="476"/>
      <c r="BL12" s="476"/>
      <c r="BM12" s="734"/>
    </row>
    <row r="13" spans="1:16383" ht="65.099999999999994" customHeight="1">
      <c r="A13" s="710">
        <v>2</v>
      </c>
      <c r="B13" s="711"/>
      <c r="C13" s="713" t="str">
        <f>IFERROR(VLOOKUP(B13,Listados!B$3:C$20,2,FALSE),"")</f>
        <v/>
      </c>
      <c r="D13" s="274"/>
      <c r="E13" s="274"/>
      <c r="F13" s="702"/>
      <c r="G13" s="702"/>
      <c r="H13" s="264"/>
      <c r="I13" s="264"/>
      <c r="J13" s="264"/>
      <c r="K13" s="275"/>
      <c r="L13" s="276"/>
      <c r="M13" s="712"/>
      <c r="N13" s="705" t="e">
        <f>+VLOOKUP(M13,Listados!$K$8:$L$12,2,0)</f>
        <v>#N/A</v>
      </c>
      <c r="O13" s="708"/>
      <c r="P13" s="705" t="e">
        <f>+VLOOKUP(O13,Listados!$K$13:$L$17,2,0)</f>
        <v>#N/A</v>
      </c>
      <c r="Q13" s="473" t="str">
        <f>IF(AND(M13&lt;&gt;"",O13&lt;&gt;""),VLOOKUP(M13&amp;O13,Listados!$M$3:$N$27,2,FALSE),"")</f>
        <v/>
      </c>
      <c r="R13" s="473" t="e">
        <f>+VLOOKUP(Q13,Listados!$P$3:$Q$6,2,FALSE)</f>
        <v>#N/A</v>
      </c>
      <c r="S13" s="232"/>
      <c r="T13" s="232"/>
      <c r="U13" s="247" t="s">
        <v>748</v>
      </c>
      <c r="V13" s="247"/>
      <c r="W13" s="281"/>
      <c r="X13" s="281"/>
      <c r="Y13" s="232" t="str">
        <f t="shared" si="3"/>
        <v/>
      </c>
      <c r="Z13" s="281"/>
      <c r="AA13" s="232" t="str">
        <f t="shared" si="4"/>
        <v/>
      </c>
      <c r="AB13" s="232"/>
      <c r="AC13" s="232" t="str">
        <f t="shared" si="5"/>
        <v/>
      </c>
      <c r="AD13" s="232"/>
      <c r="AE13" s="232" t="str">
        <f t="shared" si="6"/>
        <v/>
      </c>
      <c r="AF13" s="232"/>
      <c r="AG13" s="232" t="str">
        <f t="shared" si="7"/>
        <v/>
      </c>
      <c r="AH13" s="232"/>
      <c r="AI13" s="232" t="str">
        <f t="shared" si="8"/>
        <v/>
      </c>
      <c r="AJ13" s="232"/>
      <c r="AK13" s="233" t="str">
        <f t="shared" si="0"/>
        <v/>
      </c>
      <c r="AL13" s="277" t="str">
        <f t="shared" si="11"/>
        <v/>
      </c>
      <c r="AM13" s="277" t="str">
        <f t="shared" si="9"/>
        <v/>
      </c>
      <c r="AN13" s="278"/>
      <c r="AO13" s="278"/>
      <c r="AP13" s="278"/>
      <c r="AQ13" s="278"/>
      <c r="AR13" s="278"/>
      <c r="AS13" s="278"/>
      <c r="AT13" s="278"/>
      <c r="AU13" s="273" t="str">
        <f>IFERROR(VLOOKUP(AT13,'Seguridad Información'!$I$61:$J$65,2,0),"")</f>
        <v/>
      </c>
      <c r="AV13" s="273"/>
      <c r="AW13" s="279" t="str">
        <f t="shared" si="1"/>
        <v/>
      </c>
      <c r="AX13" s="277" t="str">
        <f t="shared" si="2"/>
        <v/>
      </c>
      <c r="AY13" s="279" t="str">
        <f>IFERROR(VLOOKUP((CONCATENATE(AM13,AX13)),Listados!$U$3:$V$11,2,FALSE),"")</f>
        <v/>
      </c>
      <c r="AZ13" s="277">
        <f t="shared" si="10"/>
        <v>100</v>
      </c>
      <c r="BA13" s="709">
        <f>AVERAGE(AZ13:AZ18)</f>
        <v>100</v>
      </c>
      <c r="BB13" s="709" t="str">
        <f>IF(BA13&lt;=50, "Débil", IF(BA13&lt;=99,"Moderado","Fuerte"))</f>
        <v>Fuerte</v>
      </c>
      <c r="BC13" s="280">
        <f>+IF(AND(W13="Preventivo",BB13="Fuerte"),2,IF(AND(W13="Preventivo",BB13="Moderado"),1,0))</f>
        <v>0</v>
      </c>
      <c r="BD13" s="280">
        <f>+IF(AND(W13="Detectivo/Correctivo",$BB13="Fuerte"),2,IF(AND(W13="Detectivo/Correctivo",$BB13="Moderado"),1,IF(AND(W13="Preventivo",$BB13="Fuerte"),1,0)))</f>
        <v>0</v>
      </c>
      <c r="BE13" s="280" t="e">
        <f>+N13-BC13</f>
        <v>#N/A</v>
      </c>
      <c r="BF13" s="280" t="e">
        <f>+P13-BD13</f>
        <v>#N/A</v>
      </c>
      <c r="BG13" s="473" t="e">
        <f>+VLOOKUP(MIN(BE13,BE14,BE15,BE16,BE17,BE18),Listados!$J$18:$K$24,2,TRUE)</f>
        <v>#N/A</v>
      </c>
      <c r="BH13" s="473" t="e">
        <f>+VLOOKUP(MIN(BF13,BF14,BF15,BF16,BF17,BF18),Listados!$J$26:$K$32,2,TRUE)</f>
        <v>#N/A</v>
      </c>
      <c r="BI13" s="473" t="e">
        <f>IF(AND(BG13&lt;&gt;"",BH13&lt;&gt;""),VLOOKUP(BG13&amp;BH13,Listados!$M$3:$N$27,2,FALSE),"")</f>
        <v>#N/A</v>
      </c>
      <c r="BJ13" s="476" t="e">
        <f>+IF($R13="Asumir el riesgo","NA","")</f>
        <v>#N/A</v>
      </c>
      <c r="BK13" s="476" t="e">
        <f>+IF($R13="Asumir el riesgo","NA","")</f>
        <v>#N/A</v>
      </c>
      <c r="BL13" s="476" t="e">
        <f>+IF($R13="Asumir el riesgo","NA","")</f>
        <v>#N/A</v>
      </c>
      <c r="BM13" s="734" t="e">
        <f>+IF($R13="Asumir el riesgo","NA","")</f>
        <v>#N/A</v>
      </c>
    </row>
    <row r="14" spans="1:16383" ht="65.099999999999994" customHeight="1">
      <c r="A14" s="710"/>
      <c r="B14" s="711"/>
      <c r="C14" s="713"/>
      <c r="D14" s="274"/>
      <c r="E14" s="274"/>
      <c r="F14" s="702"/>
      <c r="G14" s="702"/>
      <c r="H14" s="264"/>
      <c r="I14" s="264"/>
      <c r="J14" s="264"/>
      <c r="K14" s="275"/>
      <c r="L14" s="276"/>
      <c r="M14" s="712"/>
      <c r="N14" s="705"/>
      <c r="O14" s="708"/>
      <c r="P14" s="705"/>
      <c r="Q14" s="473"/>
      <c r="R14" s="473"/>
      <c r="S14" s="232"/>
      <c r="T14" s="232"/>
      <c r="U14" s="247" t="s">
        <v>748</v>
      </c>
      <c r="V14" s="247"/>
      <c r="W14" s="281"/>
      <c r="X14" s="281"/>
      <c r="Y14" s="232" t="str">
        <f t="shared" si="3"/>
        <v/>
      </c>
      <c r="Z14" s="281"/>
      <c r="AA14" s="232" t="str">
        <f t="shared" si="4"/>
        <v/>
      </c>
      <c r="AB14" s="232"/>
      <c r="AC14" s="232" t="str">
        <f t="shared" si="5"/>
        <v/>
      </c>
      <c r="AD14" s="232"/>
      <c r="AE14" s="232" t="str">
        <f t="shared" si="6"/>
        <v/>
      </c>
      <c r="AF14" s="232"/>
      <c r="AG14" s="232" t="str">
        <f t="shared" si="7"/>
        <v/>
      </c>
      <c r="AH14" s="232"/>
      <c r="AI14" s="232" t="str">
        <f t="shared" si="8"/>
        <v/>
      </c>
      <c r="AJ14" s="232"/>
      <c r="AK14" s="233" t="str">
        <f t="shared" si="0"/>
        <v/>
      </c>
      <c r="AL14" s="277" t="str">
        <f t="shared" si="11"/>
        <v/>
      </c>
      <c r="AM14" s="277" t="str">
        <f t="shared" si="9"/>
        <v/>
      </c>
      <c r="AN14" s="278"/>
      <c r="AO14" s="278"/>
      <c r="AP14" s="278"/>
      <c r="AQ14" s="278"/>
      <c r="AR14" s="278"/>
      <c r="AS14" s="278"/>
      <c r="AT14" s="278"/>
      <c r="AU14" s="273" t="str">
        <f>IFERROR(VLOOKUP(AT14,'Seguridad Información'!$I$61:$J$65,2,0),"")</f>
        <v/>
      </c>
      <c r="AV14" s="273"/>
      <c r="AW14" s="279" t="str">
        <f t="shared" si="1"/>
        <v/>
      </c>
      <c r="AX14" s="277" t="str">
        <f t="shared" si="2"/>
        <v/>
      </c>
      <c r="AY14" s="279" t="str">
        <f>IFERROR(VLOOKUP((CONCATENATE(AM14,AX14)),Listados!$U$3:$V$11,2,FALSE),"")</f>
        <v/>
      </c>
      <c r="AZ14" s="277">
        <f t="shared" si="10"/>
        <v>100</v>
      </c>
      <c r="BA14" s="709"/>
      <c r="BB14" s="709"/>
      <c r="BC14" s="280">
        <f>+IF(AND(W14="Preventivo",BB13="Fuerte"),2,IF(AND(W14="Preventivo",BB13="Moderado"),1,0))</f>
        <v>0</v>
      </c>
      <c r="BD14" s="280">
        <f>+IF(AND(W14="Detectivo/Correctivo",$BB13="Fuerte"),2,IF(AND(W14="Detectivo/Correctivo",$BB14="Moderado"),1,IF(AND(W14="Preventivo",$BB13="Fuerte"),1,0)))</f>
        <v>0</v>
      </c>
      <c r="BE14" s="280" t="e">
        <f>+N13-BC14</f>
        <v>#N/A</v>
      </c>
      <c r="BF14" s="280" t="e">
        <f>+P13-BD14</f>
        <v>#N/A</v>
      </c>
      <c r="BG14" s="473"/>
      <c r="BH14" s="473"/>
      <c r="BI14" s="473"/>
      <c r="BJ14" s="476"/>
      <c r="BK14" s="476"/>
      <c r="BL14" s="476"/>
      <c r="BM14" s="734"/>
    </row>
    <row r="15" spans="1:16383" ht="65.099999999999994" customHeight="1">
      <c r="A15" s="710"/>
      <c r="B15" s="711"/>
      <c r="C15" s="713"/>
      <c r="D15" s="274"/>
      <c r="E15" s="274"/>
      <c r="F15" s="702"/>
      <c r="G15" s="702"/>
      <c r="H15" s="264"/>
      <c r="I15" s="264"/>
      <c r="J15" s="264"/>
      <c r="K15" s="275"/>
      <c r="L15" s="276"/>
      <c r="M15" s="712"/>
      <c r="N15" s="705"/>
      <c r="O15" s="708"/>
      <c r="P15" s="705"/>
      <c r="Q15" s="473"/>
      <c r="R15" s="473"/>
      <c r="S15" s="232"/>
      <c r="T15" s="232"/>
      <c r="U15" s="247" t="s">
        <v>748</v>
      </c>
      <c r="V15" s="247"/>
      <c r="W15" s="281"/>
      <c r="X15" s="281"/>
      <c r="Y15" s="232" t="str">
        <f t="shared" si="3"/>
        <v/>
      </c>
      <c r="Z15" s="281"/>
      <c r="AA15" s="232" t="str">
        <f t="shared" si="4"/>
        <v/>
      </c>
      <c r="AB15" s="232"/>
      <c r="AC15" s="232" t="str">
        <f t="shared" si="5"/>
        <v/>
      </c>
      <c r="AD15" s="232"/>
      <c r="AE15" s="232" t="str">
        <f t="shared" si="6"/>
        <v/>
      </c>
      <c r="AF15" s="232"/>
      <c r="AG15" s="232" t="str">
        <f t="shared" si="7"/>
        <v/>
      </c>
      <c r="AH15" s="232"/>
      <c r="AI15" s="232" t="str">
        <f t="shared" si="8"/>
        <v/>
      </c>
      <c r="AJ15" s="232"/>
      <c r="AK15" s="233" t="str">
        <f t="shared" si="0"/>
        <v/>
      </c>
      <c r="AL15" s="277" t="str">
        <f t="shared" si="11"/>
        <v/>
      </c>
      <c r="AM15" s="277" t="str">
        <f t="shared" si="9"/>
        <v/>
      </c>
      <c r="AN15" s="278"/>
      <c r="AO15" s="278"/>
      <c r="AP15" s="278"/>
      <c r="AQ15" s="278"/>
      <c r="AR15" s="278"/>
      <c r="AS15" s="278"/>
      <c r="AT15" s="278"/>
      <c r="AU15" s="273" t="str">
        <f>IFERROR(VLOOKUP(AT15,'Seguridad Información'!$I$61:$J$65,2,0),"")</f>
        <v/>
      </c>
      <c r="AV15" s="273"/>
      <c r="AW15" s="279" t="str">
        <f t="shared" si="1"/>
        <v/>
      </c>
      <c r="AX15" s="277" t="str">
        <f t="shared" si="2"/>
        <v/>
      </c>
      <c r="AY15" s="279" t="str">
        <f>IFERROR(VLOOKUP((CONCATENATE(AM15,AX15)),Listados!$U$3:$V$11,2,FALSE),"")</f>
        <v/>
      </c>
      <c r="AZ15" s="277">
        <f t="shared" si="10"/>
        <v>100</v>
      </c>
      <c r="BA15" s="709"/>
      <c r="BB15" s="709"/>
      <c r="BC15" s="280">
        <f>+IF(AND(W15="Preventivo",BB13="Fuerte"),2,IF(AND(W15="Preventivo",BB13="Moderado"),1,0))</f>
        <v>0</v>
      </c>
      <c r="BD15" s="280">
        <f>+IF(AND(W15="Detectivo/Correctivo",$BB13="Fuerte"),2,IF(AND(W15="Detectivo/Correctivo",$BB15="Moderado"),1,IF(AND(W15="Preventivo",$BB13="Fuerte"),1,0)))</f>
        <v>0</v>
      </c>
      <c r="BE15" s="280" t="e">
        <f>+N13-BC15</f>
        <v>#N/A</v>
      </c>
      <c r="BF15" s="280" t="e">
        <f>+P13-BD15</f>
        <v>#N/A</v>
      </c>
      <c r="BG15" s="473"/>
      <c r="BH15" s="473"/>
      <c r="BI15" s="473"/>
      <c r="BJ15" s="476"/>
      <c r="BK15" s="476"/>
      <c r="BL15" s="476"/>
      <c r="BM15" s="734"/>
    </row>
    <row r="16" spans="1:16383" ht="65.099999999999994" customHeight="1">
      <c r="A16" s="710"/>
      <c r="B16" s="711"/>
      <c r="C16" s="713"/>
      <c r="D16" s="274"/>
      <c r="E16" s="274"/>
      <c r="F16" s="702"/>
      <c r="G16" s="702"/>
      <c r="H16" s="264"/>
      <c r="I16" s="264"/>
      <c r="J16" s="264"/>
      <c r="K16" s="275"/>
      <c r="L16" s="276"/>
      <c r="M16" s="712"/>
      <c r="N16" s="705"/>
      <c r="O16" s="708"/>
      <c r="P16" s="705"/>
      <c r="Q16" s="473"/>
      <c r="R16" s="473"/>
      <c r="S16" s="232"/>
      <c r="T16" s="232"/>
      <c r="U16" s="247" t="s">
        <v>748</v>
      </c>
      <c r="V16" s="247"/>
      <c r="W16" s="281"/>
      <c r="X16" s="281"/>
      <c r="Y16" s="232" t="str">
        <f t="shared" si="3"/>
        <v/>
      </c>
      <c r="Z16" s="281"/>
      <c r="AA16" s="232" t="str">
        <f t="shared" si="4"/>
        <v/>
      </c>
      <c r="AB16" s="232"/>
      <c r="AC16" s="232" t="str">
        <f t="shared" si="5"/>
        <v/>
      </c>
      <c r="AD16" s="232"/>
      <c r="AE16" s="232" t="str">
        <f t="shared" si="6"/>
        <v/>
      </c>
      <c r="AF16" s="232"/>
      <c r="AG16" s="232" t="str">
        <f t="shared" si="7"/>
        <v/>
      </c>
      <c r="AH16" s="232"/>
      <c r="AI16" s="232" t="str">
        <f t="shared" si="8"/>
        <v/>
      </c>
      <c r="AJ16" s="232"/>
      <c r="AK16" s="233" t="str">
        <f t="shared" si="0"/>
        <v/>
      </c>
      <c r="AL16" s="277" t="str">
        <f t="shared" si="11"/>
        <v/>
      </c>
      <c r="AM16" s="277" t="str">
        <f t="shared" si="9"/>
        <v/>
      </c>
      <c r="AN16" s="278"/>
      <c r="AO16" s="278"/>
      <c r="AP16" s="278"/>
      <c r="AQ16" s="278"/>
      <c r="AR16" s="278"/>
      <c r="AS16" s="278"/>
      <c r="AT16" s="278"/>
      <c r="AU16" s="273" t="str">
        <f>IFERROR(VLOOKUP(AT16,'Seguridad Información'!$I$61:$J$65,2,0),"")</f>
        <v/>
      </c>
      <c r="AV16" s="273"/>
      <c r="AW16" s="279" t="str">
        <f t="shared" si="1"/>
        <v/>
      </c>
      <c r="AX16" s="277" t="str">
        <f t="shared" si="2"/>
        <v/>
      </c>
      <c r="AY16" s="279" t="str">
        <f>IFERROR(VLOOKUP((CONCATENATE(AM16,AX16)),Listados!$U$3:$V$11,2,FALSE),"")</f>
        <v/>
      </c>
      <c r="AZ16" s="277">
        <f t="shared" si="10"/>
        <v>100</v>
      </c>
      <c r="BA16" s="709"/>
      <c r="BB16" s="709"/>
      <c r="BC16" s="280">
        <f>+IF(AND(W16="Preventivo",BB13="Fuerte"),2,IF(AND(W16="Preventivo",BB13="Moderado"),1,0))</f>
        <v>0</v>
      </c>
      <c r="BD16" s="280">
        <f>+IF(AND(W16="Detectivo/Correctivo",$BB13="Fuerte"),2,IF(AND(W16="Detectivo/Correctivo",$BB16="Moderado"),1,IF(AND(W16="Preventivo",$BB13="Fuerte"),1,0)))</f>
        <v>0</v>
      </c>
      <c r="BE16" s="280" t="e">
        <f>+N13-BC16</f>
        <v>#N/A</v>
      </c>
      <c r="BF16" s="280" t="e">
        <f>+P13-BD16</f>
        <v>#N/A</v>
      </c>
      <c r="BG16" s="473"/>
      <c r="BH16" s="473"/>
      <c r="BI16" s="473"/>
      <c r="BJ16" s="476"/>
      <c r="BK16" s="476"/>
      <c r="BL16" s="476"/>
      <c r="BM16" s="734"/>
    </row>
    <row r="17" spans="1:65" ht="65.099999999999994" customHeight="1">
      <c r="A17" s="710"/>
      <c r="B17" s="711"/>
      <c r="C17" s="713"/>
      <c r="D17" s="274"/>
      <c r="E17" s="274"/>
      <c r="F17" s="702"/>
      <c r="G17" s="702"/>
      <c r="H17" s="264"/>
      <c r="I17" s="264"/>
      <c r="J17" s="264"/>
      <c r="K17" s="275"/>
      <c r="L17" s="276"/>
      <c r="M17" s="712"/>
      <c r="N17" s="705"/>
      <c r="O17" s="708"/>
      <c r="P17" s="705"/>
      <c r="Q17" s="473"/>
      <c r="R17" s="473"/>
      <c r="S17" s="232"/>
      <c r="T17" s="232"/>
      <c r="U17" s="247" t="s">
        <v>748</v>
      </c>
      <c r="V17" s="247"/>
      <c r="W17" s="281"/>
      <c r="X17" s="281"/>
      <c r="Y17" s="232" t="str">
        <f t="shared" si="3"/>
        <v/>
      </c>
      <c r="Z17" s="281"/>
      <c r="AA17" s="232" t="str">
        <f t="shared" si="4"/>
        <v/>
      </c>
      <c r="AB17" s="232"/>
      <c r="AC17" s="232" t="str">
        <f t="shared" si="5"/>
        <v/>
      </c>
      <c r="AD17" s="232"/>
      <c r="AE17" s="232" t="str">
        <f t="shared" si="6"/>
        <v/>
      </c>
      <c r="AF17" s="232"/>
      <c r="AG17" s="232" t="str">
        <f t="shared" si="7"/>
        <v/>
      </c>
      <c r="AH17" s="232"/>
      <c r="AI17" s="232" t="str">
        <f t="shared" si="8"/>
        <v/>
      </c>
      <c r="AJ17" s="232"/>
      <c r="AK17" s="233" t="str">
        <f t="shared" si="0"/>
        <v/>
      </c>
      <c r="AL17" s="277" t="str">
        <f t="shared" si="11"/>
        <v/>
      </c>
      <c r="AM17" s="277" t="str">
        <f t="shared" si="9"/>
        <v/>
      </c>
      <c r="AN17" s="278"/>
      <c r="AO17" s="278"/>
      <c r="AP17" s="278"/>
      <c r="AQ17" s="278"/>
      <c r="AR17" s="278"/>
      <c r="AS17" s="278"/>
      <c r="AT17" s="278"/>
      <c r="AU17" s="273" t="str">
        <f>IFERROR(VLOOKUP(AT17,'Seguridad Información'!$I$61:$J$65,2,0),"")</f>
        <v/>
      </c>
      <c r="AV17" s="273"/>
      <c r="AW17" s="279" t="str">
        <f t="shared" si="1"/>
        <v/>
      </c>
      <c r="AX17" s="277" t="str">
        <f t="shared" si="2"/>
        <v/>
      </c>
      <c r="AY17" s="279" t="str">
        <f>IFERROR(VLOOKUP((CONCATENATE(AM17,AX17)),Listados!$U$3:$V$11,2,FALSE),"")</f>
        <v/>
      </c>
      <c r="AZ17" s="277">
        <f t="shared" si="10"/>
        <v>100</v>
      </c>
      <c r="BA17" s="709"/>
      <c r="BB17" s="709"/>
      <c r="BC17" s="280">
        <f>+IF(AND(W17="Preventivo",BB13="Fuerte"),2,IF(AND(W17="Preventivo",BB13="Moderado"),1,0))</f>
        <v>0</v>
      </c>
      <c r="BD17" s="280">
        <f>+IF(AND(W17="Detectivo/Correctivo",$BB13="Fuerte"),2,IF(AND(W17="Detectivo/Correctivo",$BB17="Moderado"),1,IF(AND(W17="Preventivo",$BB13="Fuerte"),1,0)))</f>
        <v>0</v>
      </c>
      <c r="BE17" s="280" t="e">
        <f>+N13-BC17</f>
        <v>#N/A</v>
      </c>
      <c r="BF17" s="280" t="e">
        <f>+P13-BD17</f>
        <v>#N/A</v>
      </c>
      <c r="BG17" s="473"/>
      <c r="BH17" s="473"/>
      <c r="BI17" s="473"/>
      <c r="BJ17" s="476"/>
      <c r="BK17" s="476"/>
      <c r="BL17" s="476"/>
      <c r="BM17" s="734"/>
    </row>
    <row r="18" spans="1:65" ht="65.099999999999994" customHeight="1">
      <c r="A18" s="710"/>
      <c r="B18" s="711"/>
      <c r="C18" s="713"/>
      <c r="D18" s="274"/>
      <c r="E18" s="274"/>
      <c r="F18" s="702"/>
      <c r="G18" s="702"/>
      <c r="H18" s="264"/>
      <c r="I18" s="264"/>
      <c r="J18" s="264"/>
      <c r="K18" s="275"/>
      <c r="L18" s="276"/>
      <c r="M18" s="712"/>
      <c r="N18" s="705"/>
      <c r="O18" s="708"/>
      <c r="P18" s="705"/>
      <c r="Q18" s="473"/>
      <c r="R18" s="473"/>
      <c r="S18" s="232"/>
      <c r="T18" s="232"/>
      <c r="U18" s="247" t="s">
        <v>748</v>
      </c>
      <c r="V18" s="247"/>
      <c r="W18" s="281"/>
      <c r="X18" s="281"/>
      <c r="Y18" s="232" t="str">
        <f t="shared" si="3"/>
        <v/>
      </c>
      <c r="Z18" s="281"/>
      <c r="AA18" s="232" t="str">
        <f t="shared" si="4"/>
        <v/>
      </c>
      <c r="AB18" s="232"/>
      <c r="AC18" s="232" t="str">
        <f t="shared" si="5"/>
        <v/>
      </c>
      <c r="AD18" s="232"/>
      <c r="AE18" s="232" t="str">
        <f t="shared" si="6"/>
        <v/>
      </c>
      <c r="AF18" s="232"/>
      <c r="AG18" s="232" t="str">
        <f t="shared" si="7"/>
        <v/>
      </c>
      <c r="AH18" s="232"/>
      <c r="AI18" s="232" t="str">
        <f t="shared" si="8"/>
        <v/>
      </c>
      <c r="AJ18" s="232"/>
      <c r="AK18" s="233" t="str">
        <f t="shared" si="0"/>
        <v/>
      </c>
      <c r="AL18" s="277" t="str">
        <f t="shared" si="11"/>
        <v/>
      </c>
      <c r="AM18" s="277" t="str">
        <f t="shared" si="9"/>
        <v/>
      </c>
      <c r="AN18" s="278"/>
      <c r="AO18" s="278"/>
      <c r="AP18" s="278"/>
      <c r="AQ18" s="278"/>
      <c r="AR18" s="278"/>
      <c r="AS18" s="278"/>
      <c r="AT18" s="278"/>
      <c r="AU18" s="273" t="str">
        <f>IFERROR(VLOOKUP(AT18,'Seguridad Información'!$I$61:$J$65,2,0),"")</f>
        <v/>
      </c>
      <c r="AV18" s="273"/>
      <c r="AW18" s="279" t="str">
        <f t="shared" si="1"/>
        <v/>
      </c>
      <c r="AX18" s="277" t="str">
        <f t="shared" si="2"/>
        <v/>
      </c>
      <c r="AY18" s="279" t="str">
        <f>IFERROR(VLOOKUP((CONCATENATE(AM18,AX18)),Listados!$U$3:$V$11,2,FALSE),"")</f>
        <v/>
      </c>
      <c r="AZ18" s="277">
        <f t="shared" si="10"/>
        <v>100</v>
      </c>
      <c r="BA18" s="709"/>
      <c r="BB18" s="709"/>
      <c r="BC18" s="280">
        <f>+IF(AND(W18="Preventivo",BB13="Fuerte"),2,IF(AND(W18="Preventivo",BB13="Moderado"),1,0))</f>
        <v>0</v>
      </c>
      <c r="BD18" s="280">
        <f>+IF(AND(W18="Detectivo/Correctivo",$BB13="Fuerte"),2,IF(AND(W18="Detectivo/Correctivo",$BB18="Moderado"),1,IF(AND(W18="Preventivo",$BB13="Fuerte"),1,0)))</f>
        <v>0</v>
      </c>
      <c r="BE18" s="280" t="e">
        <f>+N13-BC18</f>
        <v>#N/A</v>
      </c>
      <c r="BF18" s="280" t="e">
        <f>+P13-BD18</f>
        <v>#N/A</v>
      </c>
      <c r="BG18" s="473"/>
      <c r="BH18" s="473"/>
      <c r="BI18" s="473"/>
      <c r="BJ18" s="476"/>
      <c r="BK18" s="476"/>
      <c r="BL18" s="476"/>
      <c r="BM18" s="734"/>
    </row>
    <row r="19" spans="1:65" ht="65.099999999999994" customHeight="1">
      <c r="A19" s="710">
        <v>3</v>
      </c>
      <c r="B19" s="711"/>
      <c r="C19" s="713" t="str">
        <f>IFERROR(VLOOKUP(B19,Listados!B$3:C$20,2,FALSE),"")</f>
        <v/>
      </c>
      <c r="D19" s="274"/>
      <c r="E19" s="274"/>
      <c r="F19" s="702"/>
      <c r="G19" s="714"/>
      <c r="H19" s="264"/>
      <c r="I19" s="264"/>
      <c r="J19" s="264"/>
      <c r="K19" s="275"/>
      <c r="L19" s="276"/>
      <c r="M19" s="712"/>
      <c r="N19" s="705" t="e">
        <f>+VLOOKUP(M19,Listados!$K$8:$L$12,2,0)</f>
        <v>#N/A</v>
      </c>
      <c r="O19" s="708"/>
      <c r="P19" s="705" t="e">
        <f>+VLOOKUP(O19,Listados!$K$13:$L$17,2,0)</f>
        <v>#N/A</v>
      </c>
      <c r="Q19" s="473" t="str">
        <f>IF(AND(M19&lt;&gt;"",O19&lt;&gt;""),VLOOKUP(M19&amp;O19,Listados!$M$3:$N$27,2,FALSE),"")</f>
        <v/>
      </c>
      <c r="R19" s="473" t="e">
        <f>+VLOOKUP(Q19,Listados!$P$3:$Q$6,2,FALSE)</f>
        <v>#N/A</v>
      </c>
      <c r="S19" s="232"/>
      <c r="T19" s="232"/>
      <c r="U19" s="247" t="s">
        <v>748</v>
      </c>
      <c r="V19" s="247"/>
      <c r="W19" s="281" t="s">
        <v>72</v>
      </c>
      <c r="X19" s="281" t="s">
        <v>749</v>
      </c>
      <c r="Y19" s="232" t="str">
        <f t="shared" si="3"/>
        <v/>
      </c>
      <c r="Z19" s="281" t="s">
        <v>749</v>
      </c>
      <c r="AA19" s="232" t="str">
        <f t="shared" si="4"/>
        <v/>
      </c>
      <c r="AB19" s="232" t="s">
        <v>749</v>
      </c>
      <c r="AC19" s="232" t="str">
        <f t="shared" si="5"/>
        <v/>
      </c>
      <c r="AD19" s="232" t="s">
        <v>749</v>
      </c>
      <c r="AE19" s="232" t="str">
        <f t="shared" si="6"/>
        <v/>
      </c>
      <c r="AF19" s="232" t="s">
        <v>749</v>
      </c>
      <c r="AG19" s="232" t="str">
        <f t="shared" si="7"/>
        <v/>
      </c>
      <c r="AH19" s="232" t="s">
        <v>749</v>
      </c>
      <c r="AI19" s="232" t="str">
        <f t="shared" si="8"/>
        <v/>
      </c>
      <c r="AJ19" s="232" t="s">
        <v>750</v>
      </c>
      <c r="AK19" s="233">
        <f t="shared" si="0"/>
        <v>5</v>
      </c>
      <c r="AL19" s="277">
        <f t="shared" si="11"/>
        <v>5</v>
      </c>
      <c r="AM19" s="277" t="str">
        <f t="shared" si="9"/>
        <v>Débil</v>
      </c>
      <c r="AN19" s="278"/>
      <c r="AO19" s="278"/>
      <c r="AP19" s="278"/>
      <c r="AQ19" s="278"/>
      <c r="AR19" s="278"/>
      <c r="AS19" s="278"/>
      <c r="AT19" s="278"/>
      <c r="AU19" s="273" t="str">
        <f>IFERROR(VLOOKUP(AT19,'Seguridad Información'!$I$61:$J$65,2,0),"")</f>
        <v/>
      </c>
      <c r="AV19" s="273"/>
      <c r="AW19" s="279" t="str">
        <f t="shared" si="1"/>
        <v/>
      </c>
      <c r="AX19" s="277" t="str">
        <f t="shared" si="2"/>
        <v/>
      </c>
      <c r="AY19" s="279" t="str">
        <f>IFERROR(VLOOKUP((CONCATENATE(AM19,AX19)),Listados!$U$3:$V$11,2,FALSE),"")</f>
        <v/>
      </c>
      <c r="AZ19" s="277">
        <f t="shared" si="10"/>
        <v>100</v>
      </c>
      <c r="BA19" s="709">
        <f>AVERAGE(AZ19:AZ24)</f>
        <v>100</v>
      </c>
      <c r="BB19" s="709" t="str">
        <f>IF(BA19&lt;=50, "Débil", IF(BA19&lt;=99,"Moderado","Fuerte"))</f>
        <v>Fuerte</v>
      </c>
      <c r="BC19" s="280">
        <f>+IF(AND(W19="Preventivo",BB19="Fuerte"),2,IF(AND(W19="Preventivo",BB19="Moderado"),1,0))</f>
        <v>2</v>
      </c>
      <c r="BD19" s="280">
        <f>+IF(AND(W19="Detectivo/Correctivo",$BB19="Fuerte"),2,IF(AND(W19="Detectivo/Correctivo",$BB19="Moderado"),1,IF(AND(W19="Preventivo",$BB19="Fuerte"),1,0)))</f>
        <v>1</v>
      </c>
      <c r="BE19" s="280" t="e">
        <f>+N19-BC19</f>
        <v>#N/A</v>
      </c>
      <c r="BF19" s="280" t="e">
        <f>+P19-BD19</f>
        <v>#N/A</v>
      </c>
      <c r="BG19" s="473" t="e">
        <f>+VLOOKUP(MIN(BE19,BE20,BE21,BE22,BE23,BE24),Listados!$J$18:$K$24,2,TRUE)</f>
        <v>#N/A</v>
      </c>
      <c r="BH19" s="473" t="e">
        <f>+VLOOKUP(MIN(BF19,BF20,BF21,BF22,BF23,BF24),Listados!$J$26:$K$32,2,TRUE)</f>
        <v>#N/A</v>
      </c>
      <c r="BI19" s="473" t="e">
        <f>IF(AND(BG19&lt;&gt;"",BH19&lt;&gt;""),VLOOKUP(BG19&amp;BH19,Listados!$M$3:$N$27,2,FALSE),"")</f>
        <v>#N/A</v>
      </c>
      <c r="BJ19" s="476" t="e">
        <f>+IF($R19="Asumir el riesgo","NA","")</f>
        <v>#N/A</v>
      </c>
      <c r="BK19" s="476" t="e">
        <f>+IF($R19="Asumir el riesgo","NA","")</f>
        <v>#N/A</v>
      </c>
      <c r="BL19" s="476" t="e">
        <f>+IF($R19="Asumir el riesgo","NA","")</f>
        <v>#N/A</v>
      </c>
      <c r="BM19" s="734" t="e">
        <f>+IF($R19="Asumir el riesgo","NA","")</f>
        <v>#N/A</v>
      </c>
    </row>
    <row r="20" spans="1:65" ht="65.099999999999994" customHeight="1">
      <c r="A20" s="710"/>
      <c r="B20" s="711"/>
      <c r="C20" s="713"/>
      <c r="D20" s="274"/>
      <c r="E20" s="274"/>
      <c r="F20" s="702"/>
      <c r="G20" s="714"/>
      <c r="H20" s="264"/>
      <c r="I20" s="264"/>
      <c r="J20" s="264"/>
      <c r="K20" s="275"/>
      <c r="L20" s="276"/>
      <c r="M20" s="712"/>
      <c r="N20" s="705"/>
      <c r="O20" s="708"/>
      <c r="P20" s="705"/>
      <c r="Q20" s="473"/>
      <c r="R20" s="473"/>
      <c r="S20" s="232"/>
      <c r="T20" s="232"/>
      <c r="U20" s="247" t="s">
        <v>748</v>
      </c>
      <c r="V20" s="247"/>
      <c r="W20" s="281" t="s">
        <v>728</v>
      </c>
      <c r="X20" s="281" t="s">
        <v>73</v>
      </c>
      <c r="Y20" s="232">
        <f t="shared" si="3"/>
        <v>15</v>
      </c>
      <c r="Z20" s="281" t="s">
        <v>503</v>
      </c>
      <c r="AA20" s="232">
        <f t="shared" si="4"/>
        <v>15</v>
      </c>
      <c r="AB20" s="232" t="s">
        <v>503</v>
      </c>
      <c r="AC20" s="232">
        <f t="shared" si="5"/>
        <v>15</v>
      </c>
      <c r="AD20" s="232" t="s">
        <v>503</v>
      </c>
      <c r="AE20" s="232">
        <f t="shared" si="6"/>
        <v>15</v>
      </c>
      <c r="AF20" s="232" t="s">
        <v>503</v>
      </c>
      <c r="AG20" s="232">
        <f t="shared" si="7"/>
        <v>15</v>
      </c>
      <c r="AH20" s="232" t="s">
        <v>503</v>
      </c>
      <c r="AI20" s="232">
        <f t="shared" si="8"/>
        <v>15</v>
      </c>
      <c r="AJ20" s="232" t="s">
        <v>74</v>
      </c>
      <c r="AK20" s="233">
        <f t="shared" si="0"/>
        <v>10</v>
      </c>
      <c r="AL20" s="277">
        <f t="shared" si="11"/>
        <v>100</v>
      </c>
      <c r="AM20" s="277" t="str">
        <f t="shared" si="9"/>
        <v>Fuerte</v>
      </c>
      <c r="AN20" s="278"/>
      <c r="AO20" s="278"/>
      <c r="AP20" s="278"/>
      <c r="AQ20" s="278"/>
      <c r="AR20" s="278"/>
      <c r="AS20" s="278"/>
      <c r="AT20" s="278"/>
      <c r="AU20" s="273" t="str">
        <f>IFERROR(VLOOKUP(AT20,'Seguridad Información'!$I$61:$J$65,2,0),"")</f>
        <v/>
      </c>
      <c r="AV20" s="273"/>
      <c r="AW20" s="279" t="str">
        <f t="shared" si="1"/>
        <v/>
      </c>
      <c r="AX20" s="277" t="str">
        <f t="shared" si="2"/>
        <v/>
      </c>
      <c r="AY20" s="279" t="str">
        <f>IFERROR(VLOOKUP((CONCATENATE(AM20,AX20)),Listados!$U$3:$V$11,2,FALSE),"")</f>
        <v/>
      </c>
      <c r="AZ20" s="277">
        <f t="shared" si="10"/>
        <v>100</v>
      </c>
      <c r="BA20" s="709"/>
      <c r="BB20" s="709"/>
      <c r="BC20" s="280">
        <f>+IF(AND(W20="Preventivo",BB19="Fuerte"),2,IF(AND(W20="Preventivo",BB19="Moderado"),1,0))</f>
        <v>0</v>
      </c>
      <c r="BD20" s="280">
        <f>+IF(AND(W20="Detectivo/Correctivo",$BB19="Fuerte"),2,IF(AND(W20="Detectivo/Correctivo",$BB20="Moderado"),1,IF(AND(W20="Preventivo",$BB19="Fuerte"),1,0)))</f>
        <v>2</v>
      </c>
      <c r="BE20" s="280" t="e">
        <f>+N19-BC20</f>
        <v>#N/A</v>
      </c>
      <c r="BF20" s="280" t="e">
        <f>+P19-BD20</f>
        <v>#N/A</v>
      </c>
      <c r="BG20" s="473"/>
      <c r="BH20" s="473"/>
      <c r="BI20" s="473"/>
      <c r="BJ20" s="476"/>
      <c r="BK20" s="476"/>
      <c r="BL20" s="476"/>
      <c r="BM20" s="734"/>
    </row>
    <row r="21" spans="1:65" ht="65.099999999999994" customHeight="1">
      <c r="A21" s="710"/>
      <c r="B21" s="711"/>
      <c r="C21" s="713"/>
      <c r="D21" s="274"/>
      <c r="E21" s="274"/>
      <c r="F21" s="702"/>
      <c r="G21" s="714"/>
      <c r="H21" s="264"/>
      <c r="I21" s="264"/>
      <c r="J21" s="264"/>
      <c r="K21" s="275"/>
      <c r="L21" s="276"/>
      <c r="M21" s="712"/>
      <c r="N21" s="705"/>
      <c r="O21" s="708"/>
      <c r="P21" s="705"/>
      <c r="Q21" s="473"/>
      <c r="R21" s="473"/>
      <c r="S21" s="232"/>
      <c r="T21" s="232"/>
      <c r="U21" s="247" t="s">
        <v>748</v>
      </c>
      <c r="V21" s="247"/>
      <c r="W21" s="281"/>
      <c r="X21" s="281"/>
      <c r="Y21" s="232" t="str">
        <f t="shared" si="3"/>
        <v/>
      </c>
      <c r="Z21" s="281"/>
      <c r="AA21" s="232" t="str">
        <f t="shared" si="4"/>
        <v/>
      </c>
      <c r="AB21" s="232"/>
      <c r="AC21" s="232" t="str">
        <f t="shared" si="5"/>
        <v/>
      </c>
      <c r="AD21" s="232"/>
      <c r="AE21" s="232" t="str">
        <f t="shared" si="6"/>
        <v/>
      </c>
      <c r="AF21" s="232"/>
      <c r="AG21" s="232" t="str">
        <f t="shared" si="7"/>
        <v/>
      </c>
      <c r="AH21" s="232"/>
      <c r="AI21" s="232" t="str">
        <f t="shared" si="8"/>
        <v/>
      </c>
      <c r="AJ21" s="232"/>
      <c r="AK21" s="233" t="str">
        <f t="shared" si="0"/>
        <v/>
      </c>
      <c r="AL21" s="277" t="str">
        <f t="shared" si="11"/>
        <v/>
      </c>
      <c r="AM21" s="277" t="str">
        <f t="shared" si="9"/>
        <v/>
      </c>
      <c r="AN21" s="278"/>
      <c r="AO21" s="278"/>
      <c r="AP21" s="278"/>
      <c r="AQ21" s="278"/>
      <c r="AR21" s="278"/>
      <c r="AS21" s="278"/>
      <c r="AT21" s="278"/>
      <c r="AU21" s="273" t="str">
        <f>IFERROR(VLOOKUP(AT21,'Seguridad Información'!$I$61:$J$65,2,0),"")</f>
        <v/>
      </c>
      <c r="AV21" s="273"/>
      <c r="AW21" s="279" t="str">
        <f t="shared" si="1"/>
        <v/>
      </c>
      <c r="AX21" s="277" t="str">
        <f t="shared" si="2"/>
        <v/>
      </c>
      <c r="AY21" s="279" t="str">
        <f>IFERROR(VLOOKUP((CONCATENATE(AM21,AX21)),Listados!$U$3:$V$11,2,FALSE),"")</f>
        <v/>
      </c>
      <c r="AZ21" s="277">
        <f t="shared" si="10"/>
        <v>100</v>
      </c>
      <c r="BA21" s="709"/>
      <c r="BB21" s="709"/>
      <c r="BC21" s="280">
        <f>+IF(AND(W21="Preventivo",BB19="Fuerte"),2,IF(AND(W21="Preventivo",BB19="Moderado"),1,0))</f>
        <v>0</v>
      </c>
      <c r="BD21" s="280">
        <f>+IF(AND(W21="Detectivo/Correctivo",$BB19="Fuerte"),2,IF(AND(W21="Detectivo/Correctivo",$BB21="Moderado"),1,IF(AND(W21="Preventivo",$BB19="Fuerte"),1,0)))</f>
        <v>0</v>
      </c>
      <c r="BE21" s="280" t="e">
        <f>+N19-BC21</f>
        <v>#N/A</v>
      </c>
      <c r="BF21" s="280" t="e">
        <f>+P19-BD21</f>
        <v>#N/A</v>
      </c>
      <c r="BG21" s="473"/>
      <c r="BH21" s="473"/>
      <c r="BI21" s="473"/>
      <c r="BJ21" s="476"/>
      <c r="BK21" s="476"/>
      <c r="BL21" s="476"/>
      <c r="BM21" s="734"/>
    </row>
    <row r="22" spans="1:65" ht="65.099999999999994" customHeight="1">
      <c r="A22" s="710"/>
      <c r="B22" s="711"/>
      <c r="C22" s="713"/>
      <c r="D22" s="274"/>
      <c r="E22" s="274"/>
      <c r="F22" s="702"/>
      <c r="G22" s="714"/>
      <c r="H22" s="264"/>
      <c r="I22" s="264"/>
      <c r="J22" s="264"/>
      <c r="K22" s="275"/>
      <c r="L22" s="276"/>
      <c r="M22" s="712"/>
      <c r="N22" s="705"/>
      <c r="O22" s="708"/>
      <c r="P22" s="705"/>
      <c r="Q22" s="473"/>
      <c r="R22" s="473"/>
      <c r="S22" s="232"/>
      <c r="T22" s="232"/>
      <c r="U22" s="247" t="s">
        <v>748</v>
      </c>
      <c r="V22" s="247"/>
      <c r="W22" s="281"/>
      <c r="X22" s="281"/>
      <c r="Y22" s="232" t="str">
        <f t="shared" si="3"/>
        <v/>
      </c>
      <c r="Z22" s="281"/>
      <c r="AA22" s="232" t="str">
        <f t="shared" si="4"/>
        <v/>
      </c>
      <c r="AB22" s="232"/>
      <c r="AC22" s="232" t="str">
        <f t="shared" si="5"/>
        <v/>
      </c>
      <c r="AD22" s="232"/>
      <c r="AE22" s="232" t="str">
        <f t="shared" si="6"/>
        <v/>
      </c>
      <c r="AF22" s="232"/>
      <c r="AG22" s="232" t="str">
        <f t="shared" si="7"/>
        <v/>
      </c>
      <c r="AH22" s="232"/>
      <c r="AI22" s="232" t="str">
        <f t="shared" si="8"/>
        <v/>
      </c>
      <c r="AJ22" s="232"/>
      <c r="AK22" s="233" t="str">
        <f t="shared" si="0"/>
        <v/>
      </c>
      <c r="AL22" s="277" t="str">
        <f t="shared" si="11"/>
        <v/>
      </c>
      <c r="AM22" s="277" t="str">
        <f t="shared" si="9"/>
        <v/>
      </c>
      <c r="AN22" s="278"/>
      <c r="AO22" s="278"/>
      <c r="AP22" s="278"/>
      <c r="AQ22" s="278"/>
      <c r="AR22" s="278"/>
      <c r="AS22" s="278"/>
      <c r="AT22" s="278"/>
      <c r="AU22" s="273" t="str">
        <f>IFERROR(VLOOKUP(AT22,'Seguridad Información'!$I$61:$J$65,2,0),"")</f>
        <v/>
      </c>
      <c r="AV22" s="273"/>
      <c r="AW22" s="279" t="str">
        <f t="shared" si="1"/>
        <v/>
      </c>
      <c r="AX22" s="277" t="str">
        <f t="shared" si="2"/>
        <v/>
      </c>
      <c r="AY22" s="279" t="str">
        <f>IFERROR(VLOOKUP((CONCATENATE(AM22,AX22)),Listados!$U$3:$V$11,2,FALSE),"")</f>
        <v/>
      </c>
      <c r="AZ22" s="277">
        <f t="shared" si="10"/>
        <v>100</v>
      </c>
      <c r="BA22" s="709"/>
      <c r="BB22" s="709"/>
      <c r="BC22" s="280">
        <f>+IF(AND(W22="Preventivo",BB19="Fuerte"),2,IF(AND(W22="Preventivo",BB19="Moderado"),1,0))</f>
        <v>0</v>
      </c>
      <c r="BD22" s="280">
        <f>+IF(AND(W22="Detectivo/Correctivo",$BB19="Fuerte"),2,IF(AND(W22="Detectivo/Correctivo",$BB22="Moderado"),1,IF(AND(W22="Preventivo",$BB19="Fuerte"),1,0)))</f>
        <v>0</v>
      </c>
      <c r="BE22" s="280" t="e">
        <f>+N19-BC22</f>
        <v>#N/A</v>
      </c>
      <c r="BF22" s="280" t="e">
        <f>+P19-BD22</f>
        <v>#N/A</v>
      </c>
      <c r="BG22" s="473"/>
      <c r="BH22" s="473"/>
      <c r="BI22" s="473"/>
      <c r="BJ22" s="476"/>
      <c r="BK22" s="476"/>
      <c r="BL22" s="476"/>
      <c r="BM22" s="734"/>
    </row>
    <row r="23" spans="1:65" ht="65.099999999999994" customHeight="1">
      <c r="A23" s="710"/>
      <c r="B23" s="711"/>
      <c r="C23" s="713"/>
      <c r="D23" s="274"/>
      <c r="E23" s="274"/>
      <c r="F23" s="702"/>
      <c r="G23" s="714"/>
      <c r="H23" s="264"/>
      <c r="I23" s="264"/>
      <c r="J23" s="264"/>
      <c r="K23" s="275"/>
      <c r="L23" s="276"/>
      <c r="M23" s="712"/>
      <c r="N23" s="705"/>
      <c r="O23" s="708"/>
      <c r="P23" s="705"/>
      <c r="Q23" s="473"/>
      <c r="R23" s="473"/>
      <c r="S23" s="232"/>
      <c r="T23" s="232"/>
      <c r="U23" s="247" t="s">
        <v>748</v>
      </c>
      <c r="V23" s="247"/>
      <c r="W23" s="281"/>
      <c r="X23" s="281"/>
      <c r="Y23" s="232" t="str">
        <f t="shared" si="3"/>
        <v/>
      </c>
      <c r="Z23" s="281"/>
      <c r="AA23" s="232" t="str">
        <f t="shared" si="4"/>
        <v/>
      </c>
      <c r="AB23" s="232"/>
      <c r="AC23" s="232" t="str">
        <f t="shared" si="5"/>
        <v/>
      </c>
      <c r="AD23" s="232"/>
      <c r="AE23" s="232" t="str">
        <f t="shared" si="6"/>
        <v/>
      </c>
      <c r="AF23" s="232"/>
      <c r="AG23" s="232" t="str">
        <f t="shared" si="7"/>
        <v/>
      </c>
      <c r="AH23" s="232"/>
      <c r="AI23" s="232" t="str">
        <f t="shared" si="8"/>
        <v/>
      </c>
      <c r="AJ23" s="232"/>
      <c r="AK23" s="233" t="str">
        <f t="shared" si="0"/>
        <v/>
      </c>
      <c r="AL23" s="277" t="str">
        <f t="shared" si="11"/>
        <v/>
      </c>
      <c r="AM23" s="277" t="str">
        <f t="shared" si="9"/>
        <v/>
      </c>
      <c r="AN23" s="278"/>
      <c r="AO23" s="278"/>
      <c r="AP23" s="278"/>
      <c r="AQ23" s="278"/>
      <c r="AR23" s="278"/>
      <c r="AS23" s="278"/>
      <c r="AT23" s="278"/>
      <c r="AU23" s="273" t="str">
        <f>IFERROR(VLOOKUP(AT23,'Seguridad Información'!$I$61:$J$65,2,0),"")</f>
        <v/>
      </c>
      <c r="AV23" s="273"/>
      <c r="AW23" s="279" t="str">
        <f t="shared" si="1"/>
        <v/>
      </c>
      <c r="AX23" s="277" t="str">
        <f t="shared" si="2"/>
        <v/>
      </c>
      <c r="AY23" s="279" t="str">
        <f>IFERROR(VLOOKUP((CONCATENATE(AM23,AX23)),Listados!$U$3:$V$11,2,FALSE),"")</f>
        <v/>
      </c>
      <c r="AZ23" s="277">
        <f t="shared" si="10"/>
        <v>100</v>
      </c>
      <c r="BA23" s="709"/>
      <c r="BB23" s="709"/>
      <c r="BC23" s="280">
        <f>+IF(AND(W23="Preventivo",BB19="Fuerte"),2,IF(AND(W23="Preventivo",BB19="Moderado"),1,0))</f>
        <v>0</v>
      </c>
      <c r="BD23" s="280">
        <f>+IF(AND(W23="Detectivo/Correctivo",$BB19="Fuerte"),2,IF(AND(W23="Detectivo/Correctivo",$BB23="Moderado"),1,IF(AND(W23="Preventivo",$BB19="Fuerte"),1,0)))</f>
        <v>0</v>
      </c>
      <c r="BE23" s="280" t="e">
        <f>+N19-BC23</f>
        <v>#N/A</v>
      </c>
      <c r="BF23" s="280" t="e">
        <f>+P19-BD23</f>
        <v>#N/A</v>
      </c>
      <c r="BG23" s="473"/>
      <c r="BH23" s="473"/>
      <c r="BI23" s="473"/>
      <c r="BJ23" s="476"/>
      <c r="BK23" s="476"/>
      <c r="BL23" s="476"/>
      <c r="BM23" s="734"/>
    </row>
    <row r="24" spans="1:65" ht="65.099999999999994" customHeight="1">
      <c r="A24" s="710"/>
      <c r="B24" s="711"/>
      <c r="C24" s="713"/>
      <c r="D24" s="274"/>
      <c r="E24" s="274"/>
      <c r="F24" s="702"/>
      <c r="G24" s="714"/>
      <c r="H24" s="264"/>
      <c r="I24" s="264"/>
      <c r="J24" s="264"/>
      <c r="K24" s="275"/>
      <c r="L24" s="276"/>
      <c r="M24" s="712"/>
      <c r="N24" s="705"/>
      <c r="O24" s="708"/>
      <c r="P24" s="705"/>
      <c r="Q24" s="473"/>
      <c r="R24" s="473"/>
      <c r="S24" s="232"/>
      <c r="T24" s="232"/>
      <c r="U24" s="247" t="s">
        <v>748</v>
      </c>
      <c r="V24" s="247"/>
      <c r="W24" s="281"/>
      <c r="X24" s="281"/>
      <c r="Y24" s="232" t="str">
        <f t="shared" si="3"/>
        <v/>
      </c>
      <c r="Z24" s="281"/>
      <c r="AA24" s="232" t="str">
        <f t="shared" si="4"/>
        <v/>
      </c>
      <c r="AB24" s="232"/>
      <c r="AC24" s="232" t="str">
        <f t="shared" si="5"/>
        <v/>
      </c>
      <c r="AD24" s="232"/>
      <c r="AE24" s="232" t="str">
        <f t="shared" si="6"/>
        <v/>
      </c>
      <c r="AF24" s="232"/>
      <c r="AG24" s="232" t="str">
        <f t="shared" si="7"/>
        <v/>
      </c>
      <c r="AH24" s="232"/>
      <c r="AI24" s="232" t="str">
        <f t="shared" si="8"/>
        <v/>
      </c>
      <c r="AJ24" s="232"/>
      <c r="AK24" s="233" t="str">
        <f t="shared" si="0"/>
        <v/>
      </c>
      <c r="AL24" s="277" t="str">
        <f t="shared" si="11"/>
        <v/>
      </c>
      <c r="AM24" s="277" t="str">
        <f t="shared" si="9"/>
        <v/>
      </c>
      <c r="AN24" s="278"/>
      <c r="AO24" s="278"/>
      <c r="AP24" s="278"/>
      <c r="AQ24" s="278"/>
      <c r="AR24" s="278"/>
      <c r="AS24" s="278"/>
      <c r="AT24" s="278"/>
      <c r="AU24" s="273" t="str">
        <f>IFERROR(VLOOKUP(AT24,'Seguridad Información'!$I$61:$J$65,2,0),"")</f>
        <v/>
      </c>
      <c r="AV24" s="273"/>
      <c r="AW24" s="279" t="str">
        <f t="shared" si="1"/>
        <v/>
      </c>
      <c r="AX24" s="277" t="str">
        <f t="shared" si="2"/>
        <v/>
      </c>
      <c r="AY24" s="279" t="str">
        <f>IFERROR(VLOOKUP((CONCATENATE(AM24,AX24)),Listados!$U$3:$V$11,2,FALSE),"")</f>
        <v/>
      </c>
      <c r="AZ24" s="277">
        <f t="shared" si="10"/>
        <v>100</v>
      </c>
      <c r="BA24" s="709"/>
      <c r="BB24" s="709"/>
      <c r="BC24" s="280">
        <f>+IF(AND(W24="Preventivo",BB19="Fuerte"),2,IF(AND(W24="Preventivo",BB19="Moderado"),1,0))</f>
        <v>0</v>
      </c>
      <c r="BD24" s="280">
        <f>+IF(AND(W24="Detectivo/Correctivo",$BB19="Fuerte"),2,IF(AND(W24="Detectivo/Correctivo",$BB24="Moderado"),1,IF(AND(W24="Preventivo",$BB19="Fuerte"),1,0)))</f>
        <v>0</v>
      </c>
      <c r="BE24" s="280" t="e">
        <f>+N19-BC24</f>
        <v>#N/A</v>
      </c>
      <c r="BF24" s="280" t="e">
        <f>+P19-BD24</f>
        <v>#N/A</v>
      </c>
      <c r="BG24" s="473"/>
      <c r="BH24" s="473"/>
      <c r="BI24" s="473"/>
      <c r="BJ24" s="476"/>
      <c r="BK24" s="476"/>
      <c r="BL24" s="476"/>
      <c r="BM24" s="734"/>
    </row>
    <row r="25" spans="1:65" ht="65.099999999999994" customHeight="1">
      <c r="A25" s="710">
        <v>4</v>
      </c>
      <c r="B25" s="711"/>
      <c r="C25" s="713" t="str">
        <f>IFERROR(VLOOKUP(B25,Listados!B$3:C$20,2,FALSE),"")</f>
        <v/>
      </c>
      <c r="D25" s="274"/>
      <c r="E25" s="274"/>
      <c r="F25" s="702"/>
      <c r="G25" s="714"/>
      <c r="H25" s="264"/>
      <c r="I25" s="264"/>
      <c r="J25" s="264"/>
      <c r="K25" s="275"/>
      <c r="L25" s="276"/>
      <c r="M25" s="712"/>
      <c r="N25" s="705" t="e">
        <f>+VLOOKUP(M25,Listados!$K$8:$L$12,2,0)</f>
        <v>#N/A</v>
      </c>
      <c r="O25" s="708"/>
      <c r="P25" s="705" t="e">
        <f>+VLOOKUP(O25,Listados!$K$13:$L$17,2,0)</f>
        <v>#N/A</v>
      </c>
      <c r="Q25" s="473" t="str">
        <f>IF(AND(M25&lt;&gt;"",O25&lt;&gt;""),VLOOKUP(M25&amp;O25,Listados!$M$3:$N$27,2,FALSE),"")</f>
        <v/>
      </c>
      <c r="R25" s="473" t="e">
        <f>+VLOOKUP(Q25,Listados!$P$3:$Q$6,2,FALSE)</f>
        <v>#N/A</v>
      </c>
      <c r="S25" s="232"/>
      <c r="T25" s="232"/>
      <c r="U25" s="247" t="s">
        <v>748</v>
      </c>
      <c r="V25" s="247"/>
      <c r="W25" s="281" t="s">
        <v>72</v>
      </c>
      <c r="X25" s="281" t="s">
        <v>73</v>
      </c>
      <c r="Y25" s="232">
        <f t="shared" si="3"/>
        <v>15</v>
      </c>
      <c r="Z25" s="281" t="s">
        <v>503</v>
      </c>
      <c r="AA25" s="232">
        <f t="shared" si="4"/>
        <v>15</v>
      </c>
      <c r="AB25" s="232" t="s">
        <v>503</v>
      </c>
      <c r="AC25" s="232">
        <f t="shared" si="5"/>
        <v>15</v>
      </c>
      <c r="AD25" s="232" t="s">
        <v>503</v>
      </c>
      <c r="AE25" s="232">
        <f t="shared" si="6"/>
        <v>15</v>
      </c>
      <c r="AF25" s="232" t="s">
        <v>503</v>
      </c>
      <c r="AG25" s="232">
        <f t="shared" si="7"/>
        <v>15</v>
      </c>
      <c r="AH25" s="232" t="s">
        <v>503</v>
      </c>
      <c r="AI25" s="232">
        <f t="shared" si="8"/>
        <v>15</v>
      </c>
      <c r="AJ25" s="232" t="s">
        <v>750</v>
      </c>
      <c r="AK25" s="233">
        <f t="shared" si="0"/>
        <v>5</v>
      </c>
      <c r="AL25" s="277">
        <f t="shared" si="11"/>
        <v>95</v>
      </c>
      <c r="AM25" s="277" t="str">
        <f t="shared" si="9"/>
        <v>Moderado</v>
      </c>
      <c r="AN25" s="278"/>
      <c r="AO25" s="278"/>
      <c r="AP25" s="278"/>
      <c r="AQ25" s="278"/>
      <c r="AR25" s="278"/>
      <c r="AS25" s="278"/>
      <c r="AT25" s="278"/>
      <c r="AU25" s="273" t="str">
        <f>IFERROR(VLOOKUP(AT25,'Seguridad Información'!$I$61:$J$65,2,0),"")</f>
        <v/>
      </c>
      <c r="AV25" s="273"/>
      <c r="AW25" s="279" t="str">
        <f t="shared" si="1"/>
        <v/>
      </c>
      <c r="AX25" s="277" t="str">
        <f t="shared" si="2"/>
        <v/>
      </c>
      <c r="AY25" s="279" t="str">
        <f>IFERROR(VLOOKUP((CONCATENATE(AM25,AX25)),Listados!$U$3:$V$11,2,FALSE),"")</f>
        <v/>
      </c>
      <c r="AZ25" s="277">
        <f t="shared" si="10"/>
        <v>100</v>
      </c>
      <c r="BA25" s="709">
        <f>AVERAGE(AZ25:AZ30)</f>
        <v>100</v>
      </c>
      <c r="BB25" s="709" t="str">
        <f>IF(BA25&lt;=50, "Débil", IF(BA25&lt;=99,"Moderado","Fuerte"))</f>
        <v>Fuerte</v>
      </c>
      <c r="BC25" s="280">
        <f>+IF(AND(W25="Preventivo",BB25="Fuerte"),2,IF(AND(W25="Preventivo",BB25="Moderado"),1,0))</f>
        <v>2</v>
      </c>
      <c r="BD25" s="280">
        <f>+IF(AND(W25="Detectivo/Correctivo",$BB25="Fuerte"),2,IF(AND(W25="Detectivo/Correctivo",$BB25="Moderado"),1,IF(AND(W25="Preventivo",$BB25="Fuerte"),1,0)))</f>
        <v>1</v>
      </c>
      <c r="BE25" s="280" t="e">
        <f>+N25-BC25</f>
        <v>#N/A</v>
      </c>
      <c r="BF25" s="280" t="e">
        <f>+P25-BD25</f>
        <v>#N/A</v>
      </c>
      <c r="BG25" s="473" t="e">
        <f>+VLOOKUP(MIN(BE25,BE26,BE27,BE28,BE29,BE30),Listados!$J$18:$K$24,2,TRUE)</f>
        <v>#N/A</v>
      </c>
      <c r="BH25" s="473" t="e">
        <f>+VLOOKUP(MIN(BF25,BF26,BF27,BF28,BF29,BF30),Listados!$J$26:$K$32,2,TRUE)</f>
        <v>#N/A</v>
      </c>
      <c r="BI25" s="473" t="e">
        <f>IF(AND(BG25&lt;&gt;"",BH25&lt;&gt;""),VLOOKUP(BG25&amp;BH25,Listados!$M$3:$N$27,2,FALSE),"")</f>
        <v>#N/A</v>
      </c>
      <c r="BJ25" s="476" t="e">
        <f>+IF($R25="Asumir el riesgo","NA","")</f>
        <v>#N/A</v>
      </c>
      <c r="BK25" s="476" t="e">
        <f>+IF($R25="Asumir el riesgo","NA","")</f>
        <v>#N/A</v>
      </c>
      <c r="BL25" s="476" t="e">
        <f>+IF($R25="Asumir el riesgo","NA","")</f>
        <v>#N/A</v>
      </c>
      <c r="BM25" s="734" t="e">
        <f>+IF($R25="Asumir el riesgo","NA","")</f>
        <v>#N/A</v>
      </c>
    </row>
    <row r="26" spans="1:65" ht="65.099999999999994" customHeight="1">
      <c r="A26" s="710"/>
      <c r="B26" s="711"/>
      <c r="C26" s="713"/>
      <c r="D26" s="274"/>
      <c r="E26" s="274"/>
      <c r="F26" s="702"/>
      <c r="G26" s="714"/>
      <c r="H26" s="264"/>
      <c r="I26" s="264"/>
      <c r="J26" s="264"/>
      <c r="K26" s="275"/>
      <c r="L26" s="276"/>
      <c r="M26" s="712"/>
      <c r="N26" s="705"/>
      <c r="O26" s="708"/>
      <c r="P26" s="705"/>
      <c r="Q26" s="473"/>
      <c r="R26" s="473"/>
      <c r="S26" s="232"/>
      <c r="T26" s="232"/>
      <c r="U26" s="247" t="s">
        <v>748</v>
      </c>
      <c r="V26" s="247"/>
      <c r="W26" s="281" t="s">
        <v>80</v>
      </c>
      <c r="X26" s="281" t="s">
        <v>751</v>
      </c>
      <c r="Y26" s="232" t="str">
        <f t="shared" si="3"/>
        <v/>
      </c>
      <c r="Z26" s="281" t="s">
        <v>503</v>
      </c>
      <c r="AA26" s="232">
        <f t="shared" si="4"/>
        <v>15</v>
      </c>
      <c r="AB26" s="232" t="s">
        <v>503</v>
      </c>
      <c r="AC26" s="232">
        <f t="shared" si="5"/>
        <v>15</v>
      </c>
      <c r="AD26" s="232" t="s">
        <v>503</v>
      </c>
      <c r="AE26" s="232">
        <f t="shared" si="6"/>
        <v>15</v>
      </c>
      <c r="AF26" s="232" t="s">
        <v>503</v>
      </c>
      <c r="AG26" s="232">
        <f t="shared" si="7"/>
        <v>15</v>
      </c>
      <c r="AH26" s="232" t="s">
        <v>503</v>
      </c>
      <c r="AI26" s="232">
        <f t="shared" si="8"/>
        <v>15</v>
      </c>
      <c r="AJ26" s="232" t="s">
        <v>74</v>
      </c>
      <c r="AK26" s="233">
        <f t="shared" si="0"/>
        <v>10</v>
      </c>
      <c r="AL26" s="277">
        <f t="shared" si="11"/>
        <v>85</v>
      </c>
      <c r="AM26" s="277" t="str">
        <f t="shared" si="9"/>
        <v>Débil</v>
      </c>
      <c r="AN26" s="278"/>
      <c r="AO26" s="278"/>
      <c r="AP26" s="278"/>
      <c r="AQ26" s="278"/>
      <c r="AR26" s="278"/>
      <c r="AS26" s="278"/>
      <c r="AT26" s="278"/>
      <c r="AU26" s="273" t="str">
        <f>IFERROR(VLOOKUP(AT26,'Seguridad Información'!$I$61:$J$65,2,0),"")</f>
        <v/>
      </c>
      <c r="AV26" s="273"/>
      <c r="AW26" s="279" t="str">
        <f t="shared" si="1"/>
        <v/>
      </c>
      <c r="AX26" s="277" t="str">
        <f t="shared" si="2"/>
        <v/>
      </c>
      <c r="AY26" s="279" t="str">
        <f>IFERROR(VLOOKUP((CONCATENATE(AM26,AX26)),Listados!$U$3:$V$11,2,FALSE),"")</f>
        <v/>
      </c>
      <c r="AZ26" s="277">
        <f t="shared" si="10"/>
        <v>100</v>
      </c>
      <c r="BA26" s="709"/>
      <c r="BB26" s="709"/>
      <c r="BC26" s="280">
        <f>+IF(AND(W26="Preventivo",BB25="Fuerte"),2,IF(AND(W26="Preventivo",BB25="Moderado"),1,0))</f>
        <v>0</v>
      </c>
      <c r="BD26" s="280">
        <f>+IF(AND(W26="Detectivo/Correctivo",$BB25="Fuerte"),2,IF(AND(W26="Detectivo/Correctivo",$BB26="Moderado"),1,IF(AND(W26="Preventivo",$BB25="Fuerte"),1,0)))</f>
        <v>0</v>
      </c>
      <c r="BE26" s="280" t="e">
        <f>+N25-BC26</f>
        <v>#N/A</v>
      </c>
      <c r="BF26" s="280" t="e">
        <f>+P25-BD26</f>
        <v>#N/A</v>
      </c>
      <c r="BG26" s="473"/>
      <c r="BH26" s="473"/>
      <c r="BI26" s="473"/>
      <c r="BJ26" s="476"/>
      <c r="BK26" s="476"/>
      <c r="BL26" s="476"/>
      <c r="BM26" s="734"/>
    </row>
    <row r="27" spans="1:65" ht="65.099999999999994" customHeight="1">
      <c r="A27" s="710"/>
      <c r="B27" s="711"/>
      <c r="C27" s="713"/>
      <c r="D27" s="274"/>
      <c r="E27" s="274"/>
      <c r="F27" s="702"/>
      <c r="G27" s="714"/>
      <c r="H27" s="264"/>
      <c r="I27" s="264"/>
      <c r="J27" s="264"/>
      <c r="K27" s="275"/>
      <c r="L27" s="276"/>
      <c r="M27" s="712"/>
      <c r="N27" s="705"/>
      <c r="O27" s="708"/>
      <c r="P27" s="705"/>
      <c r="Q27" s="473"/>
      <c r="R27" s="473"/>
      <c r="S27" s="232"/>
      <c r="T27" s="232"/>
      <c r="U27" s="247" t="s">
        <v>748</v>
      </c>
      <c r="V27" s="247"/>
      <c r="W27" s="281"/>
      <c r="X27" s="281"/>
      <c r="Y27" s="232" t="str">
        <f t="shared" si="3"/>
        <v/>
      </c>
      <c r="Z27" s="281"/>
      <c r="AA27" s="232" t="str">
        <f t="shared" si="4"/>
        <v/>
      </c>
      <c r="AB27" s="232"/>
      <c r="AC27" s="232" t="str">
        <f t="shared" si="5"/>
        <v/>
      </c>
      <c r="AD27" s="232"/>
      <c r="AE27" s="232" t="str">
        <f t="shared" si="6"/>
        <v/>
      </c>
      <c r="AF27" s="232"/>
      <c r="AG27" s="232" t="str">
        <f t="shared" si="7"/>
        <v/>
      </c>
      <c r="AH27" s="232"/>
      <c r="AI27" s="232" t="str">
        <f t="shared" si="8"/>
        <v/>
      </c>
      <c r="AJ27" s="232"/>
      <c r="AK27" s="233" t="str">
        <f t="shared" si="0"/>
        <v/>
      </c>
      <c r="AL27" s="277" t="str">
        <f t="shared" si="11"/>
        <v/>
      </c>
      <c r="AM27" s="277" t="str">
        <f t="shared" si="9"/>
        <v/>
      </c>
      <c r="AN27" s="278"/>
      <c r="AO27" s="278"/>
      <c r="AP27" s="278"/>
      <c r="AQ27" s="278"/>
      <c r="AR27" s="278"/>
      <c r="AS27" s="278"/>
      <c r="AT27" s="278"/>
      <c r="AU27" s="273" t="str">
        <f>IFERROR(VLOOKUP(AT27,'Seguridad Información'!$I$61:$J$65,2,0),"")</f>
        <v/>
      </c>
      <c r="AV27" s="273"/>
      <c r="AW27" s="279" t="str">
        <f t="shared" si="1"/>
        <v/>
      </c>
      <c r="AX27" s="277" t="str">
        <f t="shared" si="2"/>
        <v/>
      </c>
      <c r="AY27" s="279" t="str">
        <f>IFERROR(VLOOKUP((CONCATENATE(AM27,AX27)),Listados!$U$3:$V$11,2,FALSE),"")</f>
        <v/>
      </c>
      <c r="AZ27" s="277">
        <f t="shared" si="10"/>
        <v>100</v>
      </c>
      <c r="BA27" s="709"/>
      <c r="BB27" s="709"/>
      <c r="BC27" s="280">
        <f>+IF(AND(W27="Preventivo",BB25="Fuerte"),2,IF(AND(W27="Preventivo",BB25="Moderado"),1,0))</f>
        <v>0</v>
      </c>
      <c r="BD27" s="280">
        <f>+IF(AND(W27="Detectivo/Correctivo",$BB25="Fuerte"),2,IF(AND(W27="Detectivo/Correctivo",$BB27="Moderado"),1,IF(AND(W27="Preventivo",$BB25="Fuerte"),1,0)))</f>
        <v>0</v>
      </c>
      <c r="BE27" s="280" t="e">
        <f>+N25-BC27</f>
        <v>#N/A</v>
      </c>
      <c r="BF27" s="280" t="e">
        <f>+P25-BD27</f>
        <v>#N/A</v>
      </c>
      <c r="BG27" s="473"/>
      <c r="BH27" s="473"/>
      <c r="BI27" s="473"/>
      <c r="BJ27" s="476"/>
      <c r="BK27" s="476"/>
      <c r="BL27" s="476"/>
      <c r="BM27" s="734"/>
    </row>
    <row r="28" spans="1:65" ht="65.099999999999994" customHeight="1">
      <c r="A28" s="710"/>
      <c r="B28" s="711"/>
      <c r="C28" s="713"/>
      <c r="D28" s="274"/>
      <c r="E28" s="274"/>
      <c r="F28" s="702"/>
      <c r="G28" s="714"/>
      <c r="H28" s="264"/>
      <c r="I28" s="264"/>
      <c r="J28" s="264"/>
      <c r="K28" s="275"/>
      <c r="L28" s="276"/>
      <c r="M28" s="712"/>
      <c r="N28" s="705"/>
      <c r="O28" s="708"/>
      <c r="P28" s="705"/>
      <c r="Q28" s="473"/>
      <c r="R28" s="473"/>
      <c r="S28" s="232"/>
      <c r="T28" s="232"/>
      <c r="U28" s="247" t="s">
        <v>748</v>
      </c>
      <c r="V28" s="247"/>
      <c r="W28" s="281"/>
      <c r="X28" s="281"/>
      <c r="Y28" s="232" t="str">
        <f t="shared" si="3"/>
        <v/>
      </c>
      <c r="Z28" s="281"/>
      <c r="AA28" s="232" t="str">
        <f t="shared" si="4"/>
        <v/>
      </c>
      <c r="AB28" s="232"/>
      <c r="AC28" s="232" t="str">
        <f t="shared" si="5"/>
        <v/>
      </c>
      <c r="AD28" s="232"/>
      <c r="AE28" s="232" t="str">
        <f t="shared" si="6"/>
        <v/>
      </c>
      <c r="AF28" s="232"/>
      <c r="AG28" s="232" t="str">
        <f t="shared" si="7"/>
        <v/>
      </c>
      <c r="AH28" s="232"/>
      <c r="AI28" s="232" t="str">
        <f t="shared" si="8"/>
        <v/>
      </c>
      <c r="AJ28" s="232"/>
      <c r="AK28" s="233" t="str">
        <f t="shared" si="0"/>
        <v/>
      </c>
      <c r="AL28" s="277" t="str">
        <f t="shared" si="11"/>
        <v/>
      </c>
      <c r="AM28" s="277" t="str">
        <f t="shared" si="9"/>
        <v/>
      </c>
      <c r="AN28" s="278"/>
      <c r="AO28" s="278"/>
      <c r="AP28" s="278"/>
      <c r="AQ28" s="278"/>
      <c r="AR28" s="278"/>
      <c r="AS28" s="278"/>
      <c r="AT28" s="278"/>
      <c r="AU28" s="273" t="str">
        <f>IFERROR(VLOOKUP(AT28,'Seguridad Información'!$I$61:$J$65,2,0),"")</f>
        <v/>
      </c>
      <c r="AV28" s="273"/>
      <c r="AW28" s="279" t="str">
        <f t="shared" si="1"/>
        <v/>
      </c>
      <c r="AX28" s="277" t="str">
        <f t="shared" si="2"/>
        <v/>
      </c>
      <c r="AY28" s="279" t="str">
        <f>IFERROR(VLOOKUP((CONCATENATE(AM28,AX28)),Listados!$U$3:$V$11,2,FALSE),"")</f>
        <v/>
      </c>
      <c r="AZ28" s="277">
        <f t="shared" si="10"/>
        <v>100</v>
      </c>
      <c r="BA28" s="709"/>
      <c r="BB28" s="709"/>
      <c r="BC28" s="280">
        <f>+IF(AND(W28="Preventivo",BB25="Fuerte"),2,IF(AND(W28="Preventivo",BB25="Moderado"),1,0))</f>
        <v>0</v>
      </c>
      <c r="BD28" s="280">
        <f>+IF(AND(W28="Detectivo/Correctivo",$BB25="Fuerte"),2,IF(AND(W28="Detectivo/Correctivo",$BB28="Moderado"),1,IF(AND(W28="Preventivo",$BB25="Fuerte"),1,0)))</f>
        <v>0</v>
      </c>
      <c r="BE28" s="280" t="e">
        <f>+N25-BC28</f>
        <v>#N/A</v>
      </c>
      <c r="BF28" s="280" t="e">
        <f>+P25-BD28</f>
        <v>#N/A</v>
      </c>
      <c r="BG28" s="473"/>
      <c r="BH28" s="473"/>
      <c r="BI28" s="473"/>
      <c r="BJ28" s="476"/>
      <c r="BK28" s="476"/>
      <c r="BL28" s="476"/>
      <c r="BM28" s="734"/>
    </row>
    <row r="29" spans="1:65" ht="65.099999999999994" customHeight="1">
      <c r="A29" s="710"/>
      <c r="B29" s="711"/>
      <c r="C29" s="713"/>
      <c r="D29" s="274"/>
      <c r="E29" s="274"/>
      <c r="F29" s="702"/>
      <c r="G29" s="714"/>
      <c r="H29" s="264"/>
      <c r="I29" s="264"/>
      <c r="J29" s="264"/>
      <c r="K29" s="275"/>
      <c r="L29" s="276"/>
      <c r="M29" s="712"/>
      <c r="N29" s="705"/>
      <c r="O29" s="708"/>
      <c r="P29" s="705"/>
      <c r="Q29" s="473"/>
      <c r="R29" s="473"/>
      <c r="S29" s="232"/>
      <c r="T29" s="232"/>
      <c r="U29" s="247" t="s">
        <v>748</v>
      </c>
      <c r="V29" s="247"/>
      <c r="W29" s="281"/>
      <c r="X29" s="281"/>
      <c r="Y29" s="232" t="str">
        <f t="shared" si="3"/>
        <v/>
      </c>
      <c r="Z29" s="281"/>
      <c r="AA29" s="232" t="str">
        <f t="shared" si="4"/>
        <v/>
      </c>
      <c r="AB29" s="232"/>
      <c r="AC29" s="232" t="str">
        <f t="shared" si="5"/>
        <v/>
      </c>
      <c r="AD29" s="232"/>
      <c r="AE29" s="232" t="str">
        <f t="shared" si="6"/>
        <v/>
      </c>
      <c r="AF29" s="232"/>
      <c r="AG29" s="232" t="str">
        <f t="shared" si="7"/>
        <v/>
      </c>
      <c r="AH29" s="232"/>
      <c r="AI29" s="232" t="str">
        <f t="shared" si="8"/>
        <v/>
      </c>
      <c r="AJ29" s="232"/>
      <c r="AK29" s="233" t="str">
        <f t="shared" si="0"/>
        <v/>
      </c>
      <c r="AL29" s="277" t="str">
        <f t="shared" si="11"/>
        <v/>
      </c>
      <c r="AM29" s="277" t="str">
        <f t="shared" si="9"/>
        <v/>
      </c>
      <c r="AN29" s="278"/>
      <c r="AO29" s="278"/>
      <c r="AP29" s="278"/>
      <c r="AQ29" s="278"/>
      <c r="AR29" s="278"/>
      <c r="AS29" s="278"/>
      <c r="AT29" s="278"/>
      <c r="AU29" s="273" t="str">
        <f>IFERROR(VLOOKUP(AT29,'Seguridad Información'!$I$61:$J$65,2,0),"")</f>
        <v/>
      </c>
      <c r="AV29" s="273"/>
      <c r="AW29" s="279" t="str">
        <f t="shared" si="1"/>
        <v/>
      </c>
      <c r="AX29" s="277" t="str">
        <f t="shared" si="2"/>
        <v/>
      </c>
      <c r="AY29" s="279" t="str">
        <f>IFERROR(VLOOKUP((CONCATENATE(AM29,AX29)),Listados!$U$3:$V$11,2,FALSE),"")</f>
        <v/>
      </c>
      <c r="AZ29" s="277">
        <f t="shared" si="10"/>
        <v>100</v>
      </c>
      <c r="BA29" s="709"/>
      <c r="BB29" s="709"/>
      <c r="BC29" s="280">
        <f>+IF(AND(W29="Preventivo",BB25="Fuerte"),2,IF(AND(W29="Preventivo",BB25="Moderado"),1,0))</f>
        <v>0</v>
      </c>
      <c r="BD29" s="280">
        <f>+IF(AND(W29="Detectivo/Correctivo",$BB25="Fuerte"),2,IF(AND(W29="Detectivo/Correctivo",$BB29="Moderado"),1,IF(AND(W29="Preventivo",$BB25="Fuerte"),1,0)))</f>
        <v>0</v>
      </c>
      <c r="BE29" s="280" t="e">
        <f>+N25-BC29</f>
        <v>#N/A</v>
      </c>
      <c r="BF29" s="280" t="e">
        <f>+P25-BD29</f>
        <v>#N/A</v>
      </c>
      <c r="BG29" s="473"/>
      <c r="BH29" s="473"/>
      <c r="BI29" s="473"/>
      <c r="BJ29" s="476"/>
      <c r="BK29" s="476"/>
      <c r="BL29" s="476"/>
      <c r="BM29" s="734"/>
    </row>
    <row r="30" spans="1:65" ht="65.099999999999994" customHeight="1">
      <c r="A30" s="710"/>
      <c r="B30" s="711"/>
      <c r="C30" s="713"/>
      <c r="D30" s="274"/>
      <c r="E30" s="274"/>
      <c r="F30" s="702"/>
      <c r="G30" s="714"/>
      <c r="H30" s="264"/>
      <c r="I30" s="264"/>
      <c r="J30" s="264"/>
      <c r="K30" s="275"/>
      <c r="L30" s="276"/>
      <c r="M30" s="712"/>
      <c r="N30" s="705"/>
      <c r="O30" s="708"/>
      <c r="P30" s="705"/>
      <c r="Q30" s="473"/>
      <c r="R30" s="473"/>
      <c r="S30" s="232"/>
      <c r="T30" s="232"/>
      <c r="U30" s="247" t="s">
        <v>748</v>
      </c>
      <c r="V30" s="247"/>
      <c r="W30" s="281"/>
      <c r="X30" s="281"/>
      <c r="Y30" s="232" t="str">
        <f t="shared" si="3"/>
        <v/>
      </c>
      <c r="Z30" s="281"/>
      <c r="AA30" s="232" t="str">
        <f t="shared" si="4"/>
        <v/>
      </c>
      <c r="AB30" s="232"/>
      <c r="AC30" s="232" t="str">
        <f t="shared" si="5"/>
        <v/>
      </c>
      <c r="AD30" s="232"/>
      <c r="AE30" s="232" t="str">
        <f t="shared" si="6"/>
        <v/>
      </c>
      <c r="AF30" s="232"/>
      <c r="AG30" s="232" t="str">
        <f t="shared" si="7"/>
        <v/>
      </c>
      <c r="AH30" s="232"/>
      <c r="AI30" s="232" t="str">
        <f t="shared" si="8"/>
        <v/>
      </c>
      <c r="AJ30" s="232"/>
      <c r="AK30" s="233" t="str">
        <f t="shared" si="0"/>
        <v/>
      </c>
      <c r="AL30" s="277" t="str">
        <f t="shared" si="11"/>
        <v/>
      </c>
      <c r="AM30" s="277" t="str">
        <f t="shared" si="9"/>
        <v/>
      </c>
      <c r="AN30" s="278"/>
      <c r="AO30" s="278"/>
      <c r="AP30" s="278"/>
      <c r="AQ30" s="278"/>
      <c r="AR30" s="278"/>
      <c r="AS30" s="278"/>
      <c r="AT30" s="278"/>
      <c r="AU30" s="273" t="str">
        <f>IFERROR(VLOOKUP(AT30,'Seguridad Información'!$I$61:$J$65,2,0),"")</f>
        <v/>
      </c>
      <c r="AV30" s="273"/>
      <c r="AW30" s="279" t="str">
        <f t="shared" si="1"/>
        <v/>
      </c>
      <c r="AX30" s="277" t="str">
        <f t="shared" si="2"/>
        <v/>
      </c>
      <c r="AY30" s="279" t="str">
        <f>IFERROR(VLOOKUP((CONCATENATE(AM30,AX30)),Listados!$U$3:$V$11,2,FALSE),"")</f>
        <v/>
      </c>
      <c r="AZ30" s="277">
        <f t="shared" si="10"/>
        <v>100</v>
      </c>
      <c r="BA30" s="709"/>
      <c r="BB30" s="709"/>
      <c r="BC30" s="280">
        <f>+IF(AND(W30="Preventivo",BB25="Fuerte"),2,IF(AND(W30="Preventivo",BB25="Moderado"),1,0))</f>
        <v>0</v>
      </c>
      <c r="BD30" s="280">
        <f>+IF(AND(W30="Detectivo/Correctivo",$BB25="Fuerte"),2,IF(AND(W30="Detectivo/Correctivo",$BB30="Moderado"),1,IF(AND(W30="Preventivo",$BB25="Fuerte"),1,0)))</f>
        <v>0</v>
      </c>
      <c r="BE30" s="280" t="e">
        <f>+N25-BC30</f>
        <v>#N/A</v>
      </c>
      <c r="BF30" s="280" t="e">
        <f>+P25-BD30</f>
        <v>#N/A</v>
      </c>
      <c r="BG30" s="473"/>
      <c r="BH30" s="473"/>
      <c r="BI30" s="473"/>
      <c r="BJ30" s="476"/>
      <c r="BK30" s="476"/>
      <c r="BL30" s="476"/>
      <c r="BM30" s="734"/>
    </row>
    <row r="31" spans="1:65" ht="65.099999999999994" customHeight="1">
      <c r="A31" s="710">
        <v>5</v>
      </c>
      <c r="B31" s="711"/>
      <c r="C31" s="713" t="str">
        <f>IFERROR(VLOOKUP(B31,Listados!B$3:C$20,2,FALSE),"")</f>
        <v/>
      </c>
      <c r="D31" s="274"/>
      <c r="E31" s="274"/>
      <c r="F31" s="702"/>
      <c r="G31" s="714"/>
      <c r="H31" s="264"/>
      <c r="I31" s="264"/>
      <c r="J31" s="264"/>
      <c r="K31" s="275"/>
      <c r="L31" s="276"/>
      <c r="M31" s="712"/>
      <c r="N31" s="705" t="e">
        <f>+VLOOKUP(M31,Listados!$K$8:$L$12,2,0)</f>
        <v>#N/A</v>
      </c>
      <c r="O31" s="708"/>
      <c r="P31" s="705" t="e">
        <f>+VLOOKUP(O31,Listados!$K$13:$L$17,2,0)</f>
        <v>#N/A</v>
      </c>
      <c r="Q31" s="473" t="str">
        <f>IF(AND(M31&lt;&gt;"",O31&lt;&gt;""),VLOOKUP(M31&amp;O31,Listados!$M$3:$N$27,2,FALSE),"")</f>
        <v/>
      </c>
      <c r="R31" s="473" t="e">
        <f>+VLOOKUP(Q31,Listados!$P$3:$Q$6,2,FALSE)</f>
        <v>#N/A</v>
      </c>
      <c r="S31" s="232"/>
      <c r="T31" s="232"/>
      <c r="U31" s="247" t="s">
        <v>748</v>
      </c>
      <c r="V31" s="281"/>
      <c r="W31" s="281"/>
      <c r="X31" s="281"/>
      <c r="Y31" s="232" t="str">
        <f t="shared" si="3"/>
        <v/>
      </c>
      <c r="Z31" s="281"/>
      <c r="AA31" s="232" t="str">
        <f t="shared" si="4"/>
        <v/>
      </c>
      <c r="AB31" s="232"/>
      <c r="AC31" s="232" t="str">
        <f t="shared" si="5"/>
        <v/>
      </c>
      <c r="AD31" s="232"/>
      <c r="AE31" s="232" t="str">
        <f t="shared" si="6"/>
        <v/>
      </c>
      <c r="AF31" s="232"/>
      <c r="AG31" s="232" t="str">
        <f t="shared" si="7"/>
        <v/>
      </c>
      <c r="AH31" s="232"/>
      <c r="AI31" s="232" t="str">
        <f t="shared" si="8"/>
        <v/>
      </c>
      <c r="AJ31" s="232"/>
      <c r="AK31" s="233" t="str">
        <f t="shared" si="0"/>
        <v/>
      </c>
      <c r="AL31" s="277" t="str">
        <f t="shared" si="11"/>
        <v/>
      </c>
      <c r="AM31" s="277" t="str">
        <f t="shared" si="9"/>
        <v/>
      </c>
      <c r="AN31" s="278"/>
      <c r="AO31" s="278"/>
      <c r="AP31" s="278"/>
      <c r="AQ31" s="278"/>
      <c r="AR31" s="278"/>
      <c r="AS31" s="278"/>
      <c r="AT31" s="278"/>
      <c r="AU31" s="273" t="str">
        <f>IFERROR(VLOOKUP(AT31,'Seguridad Información'!$I$61:$J$65,2,0),"")</f>
        <v/>
      </c>
      <c r="AV31" s="273"/>
      <c r="AW31" s="279" t="str">
        <f t="shared" si="1"/>
        <v/>
      </c>
      <c r="AX31" s="277" t="str">
        <f t="shared" si="2"/>
        <v/>
      </c>
      <c r="AY31" s="279" t="str">
        <f>IFERROR(VLOOKUP((CONCATENATE(AM31,AX31)),Listados!$U$3:$V$11,2,FALSE),"")</f>
        <v/>
      </c>
      <c r="AZ31" s="277">
        <f t="shared" si="10"/>
        <v>100</v>
      </c>
      <c r="BA31" s="709">
        <f>AVERAGE(AZ31:AZ36)</f>
        <v>100</v>
      </c>
      <c r="BB31" s="709" t="str">
        <f>IF(BA31&lt;=50, "Débil", IF(BA31&lt;=99,"Moderado","Fuerte"))</f>
        <v>Fuerte</v>
      </c>
      <c r="BC31" s="280">
        <f>+IF(AND(W31="Preventivo",BB31="Fuerte"),2,IF(AND(W31="Preventivo",BB31="Moderado"),1,0))</f>
        <v>0</v>
      </c>
      <c r="BD31" s="280">
        <f>+IF(AND(W31="Detectivo/Correctivo",$BB31="Fuerte"),2,IF(AND(W31="Detectivo/Correctivo",$BB31="Moderado"),1,IF(AND(W31="Preventivo",$BB31="Fuerte"),1,0)))</f>
        <v>0</v>
      </c>
      <c r="BE31" s="280" t="e">
        <f>+N31-BC31</f>
        <v>#N/A</v>
      </c>
      <c r="BF31" s="280" t="e">
        <f>+P31-BD31</f>
        <v>#N/A</v>
      </c>
      <c r="BG31" s="473" t="e">
        <f>+VLOOKUP(MIN(BE31,BE32,BE33,BE34,BE35,BE36),Listados!$J$18:$K$24,2,TRUE)</f>
        <v>#N/A</v>
      </c>
      <c r="BH31" s="473" t="e">
        <f>+VLOOKUP(MIN(BF31,BF32,BF33,BF34,BF35,BF36),Listados!$J$26:$K$32,2,TRUE)</f>
        <v>#N/A</v>
      </c>
      <c r="BI31" s="473" t="e">
        <f>IF(AND(BG31&lt;&gt;"",BH31&lt;&gt;""),VLOOKUP(BG31&amp;BH31,Listados!$M$3:$N$27,2,FALSE),"")</f>
        <v>#N/A</v>
      </c>
      <c r="BJ31" s="476" t="e">
        <f>+IF($R31="Asumir el riesgo","NA","")</f>
        <v>#N/A</v>
      </c>
      <c r="BK31" s="476" t="e">
        <f>+IF($R31="Asumir el riesgo","NA","")</f>
        <v>#N/A</v>
      </c>
      <c r="BL31" s="476" t="e">
        <f>+IF($R31="Asumir el riesgo","NA","")</f>
        <v>#N/A</v>
      </c>
      <c r="BM31" s="734" t="e">
        <f>+IF($R31="Asumir el riesgo","NA","")</f>
        <v>#N/A</v>
      </c>
    </row>
    <row r="32" spans="1:65" ht="65.099999999999994" customHeight="1">
      <c r="A32" s="710"/>
      <c r="B32" s="711"/>
      <c r="C32" s="713"/>
      <c r="D32" s="274"/>
      <c r="E32" s="274"/>
      <c r="F32" s="702"/>
      <c r="G32" s="714"/>
      <c r="H32" s="264"/>
      <c r="I32" s="264"/>
      <c r="J32" s="264"/>
      <c r="K32" s="275"/>
      <c r="L32" s="276"/>
      <c r="M32" s="712"/>
      <c r="N32" s="705"/>
      <c r="O32" s="708"/>
      <c r="P32" s="705"/>
      <c r="Q32" s="473"/>
      <c r="R32" s="473"/>
      <c r="S32" s="232"/>
      <c r="T32" s="232"/>
      <c r="U32" s="247" t="s">
        <v>748</v>
      </c>
      <c r="V32" s="281"/>
      <c r="W32" s="281"/>
      <c r="X32" s="281"/>
      <c r="Y32" s="232" t="str">
        <f t="shared" si="3"/>
        <v/>
      </c>
      <c r="Z32" s="281"/>
      <c r="AA32" s="232" t="str">
        <f t="shared" si="4"/>
        <v/>
      </c>
      <c r="AB32" s="232"/>
      <c r="AC32" s="232" t="str">
        <f t="shared" si="5"/>
        <v/>
      </c>
      <c r="AD32" s="232"/>
      <c r="AE32" s="232" t="str">
        <f t="shared" si="6"/>
        <v/>
      </c>
      <c r="AF32" s="232"/>
      <c r="AG32" s="232" t="str">
        <f t="shared" si="7"/>
        <v/>
      </c>
      <c r="AH32" s="232"/>
      <c r="AI32" s="232" t="str">
        <f t="shared" si="8"/>
        <v/>
      </c>
      <c r="AJ32" s="232"/>
      <c r="AK32" s="233" t="str">
        <f t="shared" si="0"/>
        <v/>
      </c>
      <c r="AL32" s="277" t="str">
        <f t="shared" si="11"/>
        <v/>
      </c>
      <c r="AM32" s="277" t="str">
        <f t="shared" si="9"/>
        <v/>
      </c>
      <c r="AN32" s="278"/>
      <c r="AO32" s="278"/>
      <c r="AP32" s="278"/>
      <c r="AQ32" s="278"/>
      <c r="AR32" s="278"/>
      <c r="AS32" s="278"/>
      <c r="AT32" s="278"/>
      <c r="AU32" s="273" t="str">
        <f>IFERROR(VLOOKUP(AT32,'Seguridad Información'!$I$61:$J$65,2,0),"")</f>
        <v/>
      </c>
      <c r="AV32" s="273"/>
      <c r="AW32" s="279" t="str">
        <f t="shared" si="1"/>
        <v/>
      </c>
      <c r="AX32" s="277" t="str">
        <f t="shared" si="2"/>
        <v/>
      </c>
      <c r="AY32" s="279" t="str">
        <f>IFERROR(VLOOKUP((CONCATENATE(AM32,AX32)),Listados!$U$3:$V$11,2,FALSE),"")</f>
        <v/>
      </c>
      <c r="AZ32" s="277">
        <f t="shared" si="10"/>
        <v>100</v>
      </c>
      <c r="BA32" s="709"/>
      <c r="BB32" s="709"/>
      <c r="BC32" s="280">
        <f>+IF(AND(W32="Preventivo",BB31="Fuerte"),2,IF(AND(W32="Preventivo",BB31="Moderado"),1,0))</f>
        <v>0</v>
      </c>
      <c r="BD32" s="280">
        <f>+IF(AND(W32="Detectivo/Correctivo",$BB31="Fuerte"),2,IF(AND(W32="Detectivo/Correctivo",$BB32="Moderado"),1,IF(AND(W32="Preventivo",$BB31="Fuerte"),1,0)))</f>
        <v>0</v>
      </c>
      <c r="BE32" s="280" t="e">
        <f>+N31-BC32</f>
        <v>#N/A</v>
      </c>
      <c r="BF32" s="280" t="e">
        <f>+P31-BD32</f>
        <v>#N/A</v>
      </c>
      <c r="BG32" s="473"/>
      <c r="BH32" s="473"/>
      <c r="BI32" s="473"/>
      <c r="BJ32" s="476"/>
      <c r="BK32" s="476"/>
      <c r="BL32" s="476"/>
      <c r="BM32" s="734"/>
    </row>
    <row r="33" spans="1:65" ht="65.099999999999994" customHeight="1">
      <c r="A33" s="710"/>
      <c r="B33" s="711"/>
      <c r="C33" s="713"/>
      <c r="D33" s="274"/>
      <c r="E33" s="274"/>
      <c r="F33" s="702"/>
      <c r="G33" s="714"/>
      <c r="H33" s="264"/>
      <c r="I33" s="264"/>
      <c r="J33" s="264"/>
      <c r="K33" s="275"/>
      <c r="L33" s="276"/>
      <c r="M33" s="712"/>
      <c r="N33" s="705"/>
      <c r="O33" s="708"/>
      <c r="P33" s="705"/>
      <c r="Q33" s="473"/>
      <c r="R33" s="473"/>
      <c r="S33" s="232"/>
      <c r="T33" s="232"/>
      <c r="U33" s="247" t="s">
        <v>748</v>
      </c>
      <c r="V33" s="281"/>
      <c r="W33" s="281"/>
      <c r="X33" s="281"/>
      <c r="Y33" s="232" t="str">
        <f t="shared" si="3"/>
        <v/>
      </c>
      <c r="Z33" s="281"/>
      <c r="AA33" s="232" t="str">
        <f t="shared" si="4"/>
        <v/>
      </c>
      <c r="AB33" s="232"/>
      <c r="AC33" s="232" t="str">
        <f t="shared" si="5"/>
        <v/>
      </c>
      <c r="AD33" s="232"/>
      <c r="AE33" s="232" t="str">
        <f t="shared" si="6"/>
        <v/>
      </c>
      <c r="AF33" s="232"/>
      <c r="AG33" s="232" t="str">
        <f t="shared" si="7"/>
        <v/>
      </c>
      <c r="AH33" s="232"/>
      <c r="AI33" s="232" t="str">
        <f t="shared" si="8"/>
        <v/>
      </c>
      <c r="AJ33" s="232"/>
      <c r="AK33" s="233" t="str">
        <f t="shared" si="0"/>
        <v/>
      </c>
      <c r="AL33" s="277" t="str">
        <f t="shared" si="11"/>
        <v/>
      </c>
      <c r="AM33" s="277" t="str">
        <f t="shared" si="9"/>
        <v/>
      </c>
      <c r="AN33" s="278"/>
      <c r="AO33" s="278"/>
      <c r="AP33" s="278"/>
      <c r="AQ33" s="278"/>
      <c r="AR33" s="278"/>
      <c r="AS33" s="278"/>
      <c r="AT33" s="278"/>
      <c r="AU33" s="273" t="str">
        <f>IFERROR(VLOOKUP(AT33,'Seguridad Información'!$I$61:$J$65,2,0),"")</f>
        <v/>
      </c>
      <c r="AV33" s="273"/>
      <c r="AW33" s="279" t="str">
        <f t="shared" si="1"/>
        <v/>
      </c>
      <c r="AX33" s="277" t="str">
        <f t="shared" si="2"/>
        <v/>
      </c>
      <c r="AY33" s="279" t="str">
        <f>IFERROR(VLOOKUP((CONCATENATE(AM33,AX33)),Listados!$U$3:$V$11,2,FALSE),"")</f>
        <v/>
      </c>
      <c r="AZ33" s="277">
        <f t="shared" si="10"/>
        <v>100</v>
      </c>
      <c r="BA33" s="709"/>
      <c r="BB33" s="709"/>
      <c r="BC33" s="280">
        <f>+IF(AND(W33="Preventivo",BB31="Fuerte"),2,IF(AND(W33="Preventivo",BB31="Moderado"),1,0))</f>
        <v>0</v>
      </c>
      <c r="BD33" s="280">
        <f>+IF(AND(W33="Detectivo/Correctivo",$BB31="Fuerte"),2,IF(AND(W33="Detectivo/Correctivo",$BB33="Moderado"),1,IF(AND(W33="Preventivo",$BB31="Fuerte"),1,0)))</f>
        <v>0</v>
      </c>
      <c r="BE33" s="280" t="e">
        <f>+N31-BC33</f>
        <v>#N/A</v>
      </c>
      <c r="BF33" s="280" t="e">
        <f>+P31-BD33</f>
        <v>#N/A</v>
      </c>
      <c r="BG33" s="473"/>
      <c r="BH33" s="473"/>
      <c r="BI33" s="473"/>
      <c r="BJ33" s="476"/>
      <c r="BK33" s="476"/>
      <c r="BL33" s="476"/>
      <c r="BM33" s="734"/>
    </row>
    <row r="34" spans="1:65" ht="65.099999999999994" customHeight="1">
      <c r="A34" s="710"/>
      <c r="B34" s="711"/>
      <c r="C34" s="713"/>
      <c r="D34" s="274"/>
      <c r="E34" s="274"/>
      <c r="F34" s="702"/>
      <c r="G34" s="714"/>
      <c r="H34" s="264"/>
      <c r="I34" s="264"/>
      <c r="J34" s="264"/>
      <c r="K34" s="275"/>
      <c r="L34" s="276"/>
      <c r="M34" s="712"/>
      <c r="N34" s="705"/>
      <c r="O34" s="708"/>
      <c r="P34" s="705"/>
      <c r="Q34" s="473"/>
      <c r="R34" s="473"/>
      <c r="S34" s="232"/>
      <c r="T34" s="232"/>
      <c r="U34" s="247" t="s">
        <v>748</v>
      </c>
      <c r="V34" s="281"/>
      <c r="W34" s="281"/>
      <c r="X34" s="281"/>
      <c r="Y34" s="232" t="str">
        <f t="shared" si="3"/>
        <v/>
      </c>
      <c r="Z34" s="281"/>
      <c r="AA34" s="232" t="str">
        <f t="shared" si="4"/>
        <v/>
      </c>
      <c r="AB34" s="232"/>
      <c r="AC34" s="232" t="str">
        <f t="shared" si="5"/>
        <v/>
      </c>
      <c r="AD34" s="232"/>
      <c r="AE34" s="232" t="str">
        <f t="shared" si="6"/>
        <v/>
      </c>
      <c r="AF34" s="232"/>
      <c r="AG34" s="232" t="str">
        <f t="shared" si="7"/>
        <v/>
      </c>
      <c r="AH34" s="232"/>
      <c r="AI34" s="232" t="str">
        <f t="shared" si="8"/>
        <v/>
      </c>
      <c r="AJ34" s="232"/>
      <c r="AK34" s="233" t="str">
        <f t="shared" si="0"/>
        <v/>
      </c>
      <c r="AL34" s="277" t="str">
        <f t="shared" si="11"/>
        <v/>
      </c>
      <c r="AM34" s="277" t="str">
        <f t="shared" si="9"/>
        <v/>
      </c>
      <c r="AN34" s="278"/>
      <c r="AO34" s="278"/>
      <c r="AP34" s="278"/>
      <c r="AQ34" s="278"/>
      <c r="AR34" s="278"/>
      <c r="AS34" s="278"/>
      <c r="AT34" s="278"/>
      <c r="AU34" s="273" t="str">
        <f>IFERROR(VLOOKUP(AT34,'Seguridad Información'!$I$61:$J$65,2,0),"")</f>
        <v/>
      </c>
      <c r="AV34" s="273"/>
      <c r="AW34" s="279" t="str">
        <f t="shared" si="1"/>
        <v/>
      </c>
      <c r="AX34" s="277" t="str">
        <f t="shared" si="2"/>
        <v/>
      </c>
      <c r="AY34" s="279" t="str">
        <f>IFERROR(VLOOKUP((CONCATENATE(AM34,AX34)),Listados!$U$3:$V$11,2,FALSE),"")</f>
        <v/>
      </c>
      <c r="AZ34" s="277">
        <f t="shared" si="10"/>
        <v>100</v>
      </c>
      <c r="BA34" s="709"/>
      <c r="BB34" s="709"/>
      <c r="BC34" s="280">
        <f>+IF(AND(W34="Preventivo",BB31="Fuerte"),2,IF(AND(W34="Preventivo",BB31="Moderado"),1,0))</f>
        <v>0</v>
      </c>
      <c r="BD34" s="280">
        <f>+IF(AND(W34="Detectivo/Correctivo",$BB31="Fuerte"),2,IF(AND(W34="Detectivo/Correctivo",$BB34="Moderado"),1,IF(AND(W34="Preventivo",$BB31="Fuerte"),1,0)))</f>
        <v>0</v>
      </c>
      <c r="BE34" s="280" t="e">
        <f>+N31-BC34</f>
        <v>#N/A</v>
      </c>
      <c r="BF34" s="280" t="e">
        <f>+P31-BD34</f>
        <v>#N/A</v>
      </c>
      <c r="BG34" s="473"/>
      <c r="BH34" s="473"/>
      <c r="BI34" s="473"/>
      <c r="BJ34" s="476"/>
      <c r="BK34" s="476"/>
      <c r="BL34" s="476"/>
      <c r="BM34" s="734"/>
    </row>
    <row r="35" spans="1:65" ht="65.099999999999994" customHeight="1">
      <c r="A35" s="710"/>
      <c r="B35" s="711"/>
      <c r="C35" s="713"/>
      <c r="D35" s="274"/>
      <c r="E35" s="274"/>
      <c r="F35" s="702"/>
      <c r="G35" s="714"/>
      <c r="H35" s="264"/>
      <c r="I35" s="264"/>
      <c r="J35" s="264"/>
      <c r="K35" s="275"/>
      <c r="L35" s="276"/>
      <c r="M35" s="712"/>
      <c r="N35" s="705"/>
      <c r="O35" s="708"/>
      <c r="P35" s="705"/>
      <c r="Q35" s="473"/>
      <c r="R35" s="473"/>
      <c r="S35" s="232"/>
      <c r="T35" s="232"/>
      <c r="U35" s="247" t="s">
        <v>748</v>
      </c>
      <c r="V35" s="281"/>
      <c r="W35" s="281"/>
      <c r="X35" s="281"/>
      <c r="Y35" s="232" t="str">
        <f t="shared" si="3"/>
        <v/>
      </c>
      <c r="Z35" s="281"/>
      <c r="AA35" s="232" t="str">
        <f t="shared" si="4"/>
        <v/>
      </c>
      <c r="AB35" s="232"/>
      <c r="AC35" s="232" t="str">
        <f t="shared" si="5"/>
        <v/>
      </c>
      <c r="AD35" s="232"/>
      <c r="AE35" s="232" t="str">
        <f t="shared" si="6"/>
        <v/>
      </c>
      <c r="AF35" s="232"/>
      <c r="AG35" s="232" t="str">
        <f t="shared" si="7"/>
        <v/>
      </c>
      <c r="AH35" s="232"/>
      <c r="AI35" s="232" t="str">
        <f t="shared" si="8"/>
        <v/>
      </c>
      <c r="AJ35" s="232"/>
      <c r="AK35" s="233" t="str">
        <f t="shared" si="0"/>
        <v/>
      </c>
      <c r="AL35" s="277" t="str">
        <f t="shared" si="11"/>
        <v/>
      </c>
      <c r="AM35" s="277" t="str">
        <f t="shared" si="9"/>
        <v/>
      </c>
      <c r="AN35" s="278"/>
      <c r="AO35" s="278"/>
      <c r="AP35" s="278"/>
      <c r="AQ35" s="278"/>
      <c r="AR35" s="278"/>
      <c r="AS35" s="278"/>
      <c r="AT35" s="278"/>
      <c r="AU35" s="273" t="str">
        <f>IFERROR(VLOOKUP(AT35,'Seguridad Información'!$I$61:$J$65,2,0),"")</f>
        <v/>
      </c>
      <c r="AV35" s="273"/>
      <c r="AW35" s="279" t="str">
        <f t="shared" si="1"/>
        <v/>
      </c>
      <c r="AX35" s="277" t="str">
        <f t="shared" si="2"/>
        <v/>
      </c>
      <c r="AY35" s="279" t="str">
        <f>IFERROR(VLOOKUP((CONCATENATE(AM35,AX35)),Listados!$U$3:$V$11,2,FALSE),"")</f>
        <v/>
      </c>
      <c r="AZ35" s="277">
        <f t="shared" si="10"/>
        <v>100</v>
      </c>
      <c r="BA35" s="709"/>
      <c r="BB35" s="709"/>
      <c r="BC35" s="280">
        <f>+IF(AND(W35="Preventivo",BB31="Fuerte"),2,IF(AND(W35="Preventivo",BB31="Moderado"),1,0))</f>
        <v>0</v>
      </c>
      <c r="BD35" s="280">
        <f>+IF(AND(W35="Detectivo/Correctivo",$BB31="Fuerte"),2,IF(AND(W35="Detectivo/Correctivo",$BB35="Moderado"),1,IF(AND(W35="Preventivo",$BB31="Fuerte"),1,0)))</f>
        <v>0</v>
      </c>
      <c r="BE35" s="280" t="e">
        <f>+N31-BC35</f>
        <v>#N/A</v>
      </c>
      <c r="BF35" s="280" t="e">
        <f>+P31-BD35</f>
        <v>#N/A</v>
      </c>
      <c r="BG35" s="473"/>
      <c r="BH35" s="473"/>
      <c r="BI35" s="473"/>
      <c r="BJ35" s="476"/>
      <c r="BK35" s="476"/>
      <c r="BL35" s="476"/>
      <c r="BM35" s="734"/>
    </row>
    <row r="36" spans="1:65" ht="65.099999999999994" customHeight="1">
      <c r="A36" s="710"/>
      <c r="B36" s="711"/>
      <c r="C36" s="713"/>
      <c r="D36" s="274"/>
      <c r="E36" s="274"/>
      <c r="F36" s="702"/>
      <c r="G36" s="714"/>
      <c r="H36" s="264"/>
      <c r="I36" s="264"/>
      <c r="J36" s="264"/>
      <c r="K36" s="275"/>
      <c r="L36" s="276"/>
      <c r="M36" s="712"/>
      <c r="N36" s="705"/>
      <c r="O36" s="708"/>
      <c r="P36" s="705"/>
      <c r="Q36" s="473"/>
      <c r="R36" s="473"/>
      <c r="S36" s="232"/>
      <c r="T36" s="232"/>
      <c r="U36" s="247" t="s">
        <v>748</v>
      </c>
      <c r="V36" s="281"/>
      <c r="W36" s="281"/>
      <c r="X36" s="281"/>
      <c r="Y36" s="232" t="str">
        <f t="shared" si="3"/>
        <v/>
      </c>
      <c r="Z36" s="281"/>
      <c r="AA36" s="232" t="str">
        <f t="shared" si="4"/>
        <v/>
      </c>
      <c r="AB36" s="232"/>
      <c r="AC36" s="232" t="str">
        <f t="shared" si="5"/>
        <v/>
      </c>
      <c r="AD36" s="232"/>
      <c r="AE36" s="232" t="str">
        <f t="shared" si="6"/>
        <v/>
      </c>
      <c r="AF36" s="232"/>
      <c r="AG36" s="232" t="str">
        <f t="shared" si="7"/>
        <v/>
      </c>
      <c r="AH36" s="232"/>
      <c r="AI36" s="232" t="str">
        <f t="shared" si="8"/>
        <v/>
      </c>
      <c r="AJ36" s="232"/>
      <c r="AK36" s="233" t="str">
        <f t="shared" si="0"/>
        <v/>
      </c>
      <c r="AL36" s="277" t="str">
        <f t="shared" si="11"/>
        <v/>
      </c>
      <c r="AM36" s="277" t="str">
        <f t="shared" si="9"/>
        <v/>
      </c>
      <c r="AN36" s="278"/>
      <c r="AO36" s="278"/>
      <c r="AP36" s="278"/>
      <c r="AQ36" s="278"/>
      <c r="AR36" s="278"/>
      <c r="AS36" s="278"/>
      <c r="AT36" s="278"/>
      <c r="AU36" s="273" t="str">
        <f>IFERROR(VLOOKUP(AT36,'Seguridad Información'!$I$61:$J$65,2,0),"")</f>
        <v/>
      </c>
      <c r="AV36" s="273"/>
      <c r="AW36" s="279" t="str">
        <f t="shared" si="1"/>
        <v/>
      </c>
      <c r="AX36" s="277" t="str">
        <f t="shared" si="2"/>
        <v/>
      </c>
      <c r="AY36" s="279" t="str">
        <f>IFERROR(VLOOKUP((CONCATENATE(AM36,AX36)),Listados!$U$3:$V$11,2,FALSE),"")</f>
        <v/>
      </c>
      <c r="AZ36" s="277">
        <f t="shared" si="10"/>
        <v>100</v>
      </c>
      <c r="BA36" s="709"/>
      <c r="BB36" s="709"/>
      <c r="BC36" s="280">
        <f>+IF(AND(W36="Preventivo",BB31="Fuerte"),2,IF(AND(W36="Preventivo",BB31="Moderado"),1,0))</f>
        <v>0</v>
      </c>
      <c r="BD36" s="280">
        <f>+IF(AND(W36="Detectivo/Correctivo",$BB31="Fuerte"),2,IF(AND(W36="Detectivo/Correctivo",$BB36="Moderado"),1,IF(AND(W36="Preventivo",$BB31="Fuerte"),1,0)))</f>
        <v>0</v>
      </c>
      <c r="BE36" s="280" t="e">
        <f>+N31-BC36</f>
        <v>#N/A</v>
      </c>
      <c r="BF36" s="280" t="e">
        <f>+P31-BD36</f>
        <v>#N/A</v>
      </c>
      <c r="BG36" s="473"/>
      <c r="BH36" s="473"/>
      <c r="BI36" s="473"/>
      <c r="BJ36" s="476"/>
      <c r="BK36" s="476"/>
      <c r="BL36" s="476"/>
      <c r="BM36" s="734"/>
    </row>
    <row r="37" spans="1:65" ht="65.099999999999994" customHeight="1">
      <c r="A37" s="710">
        <v>6</v>
      </c>
      <c r="B37" s="711"/>
      <c r="C37" s="713" t="str">
        <f>IFERROR(VLOOKUP(B37,Listados!B$3:C$20,2,FALSE),"")</f>
        <v/>
      </c>
      <c r="D37" s="274"/>
      <c r="E37" s="274"/>
      <c r="F37" s="702"/>
      <c r="G37" s="714"/>
      <c r="H37" s="264"/>
      <c r="I37" s="264"/>
      <c r="J37" s="264"/>
      <c r="K37" s="275"/>
      <c r="L37" s="276"/>
      <c r="M37" s="712"/>
      <c r="N37" s="705" t="e">
        <f>+VLOOKUP(M37,Listados!$K$8:$L$12,2,0)</f>
        <v>#N/A</v>
      </c>
      <c r="O37" s="708"/>
      <c r="P37" s="705" t="e">
        <f>+VLOOKUP(O37,Listados!$K$13:$L$17,2,0)</f>
        <v>#N/A</v>
      </c>
      <c r="Q37" s="473" t="str">
        <f>IF(AND(M37&lt;&gt;"",O37&lt;&gt;""),VLOOKUP(M37&amp;O37,Listados!$M$3:$N$27,2,FALSE),"")</f>
        <v/>
      </c>
      <c r="R37" s="473" t="e">
        <f>+VLOOKUP(Q37,Listados!$P$3:$Q$6,2,FALSE)</f>
        <v>#N/A</v>
      </c>
      <c r="S37" s="232"/>
      <c r="T37" s="232"/>
      <c r="U37" s="247" t="s">
        <v>748</v>
      </c>
      <c r="V37" s="281"/>
      <c r="W37" s="281"/>
      <c r="X37" s="281"/>
      <c r="Y37" s="232" t="str">
        <f t="shared" si="3"/>
        <v/>
      </c>
      <c r="Z37" s="281"/>
      <c r="AA37" s="232" t="str">
        <f t="shared" si="4"/>
        <v/>
      </c>
      <c r="AB37" s="232"/>
      <c r="AC37" s="232" t="str">
        <f t="shared" si="5"/>
        <v/>
      </c>
      <c r="AD37" s="232"/>
      <c r="AE37" s="232" t="str">
        <f t="shared" si="6"/>
        <v/>
      </c>
      <c r="AF37" s="232"/>
      <c r="AG37" s="232" t="str">
        <f t="shared" si="7"/>
        <v/>
      </c>
      <c r="AH37" s="232"/>
      <c r="AI37" s="232" t="str">
        <f t="shared" si="8"/>
        <v/>
      </c>
      <c r="AJ37" s="232"/>
      <c r="AK37" s="233" t="str">
        <f t="shared" si="0"/>
        <v/>
      </c>
      <c r="AL37" s="277" t="str">
        <f t="shared" si="11"/>
        <v/>
      </c>
      <c r="AM37" s="277" t="str">
        <f t="shared" si="9"/>
        <v/>
      </c>
      <c r="AN37" s="278"/>
      <c r="AO37" s="278"/>
      <c r="AP37" s="278"/>
      <c r="AQ37" s="278"/>
      <c r="AR37" s="278"/>
      <c r="AS37" s="278"/>
      <c r="AT37" s="278"/>
      <c r="AU37" s="273" t="str">
        <f>IFERROR(VLOOKUP(AT37,'Seguridad Información'!$I$61:$J$65,2,0),"")</f>
        <v/>
      </c>
      <c r="AV37" s="273"/>
      <c r="AW37" s="279" t="str">
        <f t="shared" si="1"/>
        <v/>
      </c>
      <c r="AX37" s="277" t="str">
        <f t="shared" si="2"/>
        <v/>
      </c>
      <c r="AY37" s="279" t="str">
        <f>IFERROR(VLOOKUP((CONCATENATE(AM37,AX37)),Listados!$U$3:$V$11,2,FALSE),"")</f>
        <v/>
      </c>
      <c r="AZ37" s="277">
        <f t="shared" si="10"/>
        <v>100</v>
      </c>
      <c r="BA37" s="709">
        <f>AVERAGE(AZ37:AZ42)</f>
        <v>100</v>
      </c>
      <c r="BB37" s="709" t="str">
        <f>IF(BA37&lt;=50, "Débil", IF(BA37&lt;=99,"Moderado","Fuerte"))</f>
        <v>Fuerte</v>
      </c>
      <c r="BC37" s="280">
        <f>+IF(AND(W37="Preventivo",BB37="Fuerte"),2,IF(AND(W37="Preventivo",BB37="Moderado"),1,0))</f>
        <v>0</v>
      </c>
      <c r="BD37" s="280">
        <f>+IF(AND(W37="Detectivo/Correctivo",$BB37="Fuerte"),2,IF(AND(W37="Detectivo/Correctivo",$BB37="Moderado"),1,IF(AND(W37="Preventivo",$BB37="Fuerte"),1,0)))</f>
        <v>0</v>
      </c>
      <c r="BE37" s="280" t="e">
        <f>+N37-BC37</f>
        <v>#N/A</v>
      </c>
      <c r="BF37" s="280" t="e">
        <f>+P37-BD37</f>
        <v>#N/A</v>
      </c>
      <c r="BG37" s="473" t="e">
        <f>+VLOOKUP(MIN(BE37,BE38,BE39,BE40,BE41,BE42),Listados!$J$18:$K$24,2,TRUE)</f>
        <v>#N/A</v>
      </c>
      <c r="BH37" s="473" t="e">
        <f>+VLOOKUP(MIN(BF37,BF38,BF39,BF40,BF41,BF42),Listados!$J$26:$K$32,2,TRUE)</f>
        <v>#N/A</v>
      </c>
      <c r="BI37" s="473" t="e">
        <f>IF(AND(BG37&lt;&gt;"",BH37&lt;&gt;""),VLOOKUP(BG37&amp;BH37,Listados!$M$3:$N$27,2,FALSE),"")</f>
        <v>#N/A</v>
      </c>
      <c r="BJ37" s="476" t="e">
        <f>+IF($R37="Asumir el riesgo","NA","")</f>
        <v>#N/A</v>
      </c>
      <c r="BK37" s="476" t="e">
        <f>+IF($R37="Asumir el riesgo","NA","")</f>
        <v>#N/A</v>
      </c>
      <c r="BL37" s="476" t="e">
        <f>+IF($R37="Asumir el riesgo","NA","")</f>
        <v>#N/A</v>
      </c>
      <c r="BM37" s="734" t="e">
        <f>+IF($R37="Asumir el riesgo","NA","")</f>
        <v>#N/A</v>
      </c>
    </row>
    <row r="38" spans="1:65" ht="65.099999999999994" customHeight="1">
      <c r="A38" s="710"/>
      <c r="B38" s="711"/>
      <c r="C38" s="713"/>
      <c r="D38" s="274"/>
      <c r="E38" s="274"/>
      <c r="F38" s="702"/>
      <c r="G38" s="714"/>
      <c r="H38" s="264"/>
      <c r="I38" s="264"/>
      <c r="J38" s="264"/>
      <c r="K38" s="275"/>
      <c r="L38" s="276"/>
      <c r="M38" s="712"/>
      <c r="N38" s="705"/>
      <c r="O38" s="708"/>
      <c r="P38" s="705"/>
      <c r="Q38" s="473"/>
      <c r="R38" s="473"/>
      <c r="S38" s="232"/>
      <c r="T38" s="232"/>
      <c r="U38" s="247" t="s">
        <v>748</v>
      </c>
      <c r="V38" s="281"/>
      <c r="W38" s="281"/>
      <c r="X38" s="281"/>
      <c r="Y38" s="232" t="str">
        <f t="shared" si="3"/>
        <v/>
      </c>
      <c r="Z38" s="281"/>
      <c r="AA38" s="232" t="str">
        <f t="shared" si="4"/>
        <v/>
      </c>
      <c r="AB38" s="232"/>
      <c r="AC38" s="232" t="str">
        <f t="shared" si="5"/>
        <v/>
      </c>
      <c r="AD38" s="232"/>
      <c r="AE38" s="232" t="str">
        <f t="shared" si="6"/>
        <v/>
      </c>
      <c r="AF38" s="232"/>
      <c r="AG38" s="232" t="str">
        <f t="shared" si="7"/>
        <v/>
      </c>
      <c r="AH38" s="232"/>
      <c r="AI38" s="232" t="str">
        <f t="shared" si="8"/>
        <v/>
      </c>
      <c r="AJ38" s="232"/>
      <c r="AK38" s="233" t="str">
        <f t="shared" si="0"/>
        <v/>
      </c>
      <c r="AL38" s="277" t="str">
        <f t="shared" si="11"/>
        <v/>
      </c>
      <c r="AM38" s="277" t="str">
        <f t="shared" si="9"/>
        <v/>
      </c>
      <c r="AN38" s="278"/>
      <c r="AO38" s="278"/>
      <c r="AP38" s="278"/>
      <c r="AQ38" s="278"/>
      <c r="AR38" s="278"/>
      <c r="AS38" s="278"/>
      <c r="AT38" s="278"/>
      <c r="AU38" s="273" t="str">
        <f>IFERROR(VLOOKUP(AT38,'Seguridad Información'!$I$61:$J$65,2,0),"")</f>
        <v/>
      </c>
      <c r="AV38" s="273"/>
      <c r="AW38" s="279" t="str">
        <f t="shared" si="1"/>
        <v/>
      </c>
      <c r="AX38" s="277" t="str">
        <f t="shared" si="2"/>
        <v/>
      </c>
      <c r="AY38" s="279" t="str">
        <f>IFERROR(VLOOKUP((CONCATENATE(AM38,AX38)),Listados!$U$3:$V$11,2,FALSE),"")</f>
        <v/>
      </c>
      <c r="AZ38" s="277">
        <f t="shared" si="10"/>
        <v>100</v>
      </c>
      <c r="BA38" s="709"/>
      <c r="BB38" s="709"/>
      <c r="BC38" s="280">
        <f>+IF(AND(W38="Preventivo",BB37="Fuerte"),2,IF(AND(W38="Preventivo",BB37="Moderado"),1,0))</f>
        <v>0</v>
      </c>
      <c r="BD38" s="280">
        <f>+IF(AND(W38="Detectivo/Correctivo",$BB37="Fuerte"),2,IF(AND(W38="Detectivo/Correctivo",$BB38="Moderado"),1,IF(AND(W38="Preventivo",$BB37="Fuerte"),1,0)))</f>
        <v>0</v>
      </c>
      <c r="BE38" s="280" t="e">
        <f>+N37-BC38</f>
        <v>#N/A</v>
      </c>
      <c r="BF38" s="280" t="e">
        <f>+P37-BD38</f>
        <v>#N/A</v>
      </c>
      <c r="BG38" s="473"/>
      <c r="BH38" s="473"/>
      <c r="BI38" s="473"/>
      <c r="BJ38" s="476"/>
      <c r="BK38" s="476"/>
      <c r="BL38" s="476"/>
      <c r="BM38" s="734"/>
    </row>
    <row r="39" spans="1:65" ht="65.099999999999994" customHeight="1">
      <c r="A39" s="710"/>
      <c r="B39" s="711"/>
      <c r="C39" s="713"/>
      <c r="D39" s="274"/>
      <c r="E39" s="274"/>
      <c r="F39" s="702"/>
      <c r="G39" s="714"/>
      <c r="H39" s="264"/>
      <c r="I39" s="264"/>
      <c r="J39" s="264"/>
      <c r="K39" s="275"/>
      <c r="L39" s="276"/>
      <c r="M39" s="712"/>
      <c r="N39" s="705"/>
      <c r="O39" s="708"/>
      <c r="P39" s="705"/>
      <c r="Q39" s="473"/>
      <c r="R39" s="473"/>
      <c r="S39" s="232"/>
      <c r="T39" s="232"/>
      <c r="U39" s="247" t="s">
        <v>748</v>
      </c>
      <c r="V39" s="281"/>
      <c r="W39" s="281"/>
      <c r="X39" s="281"/>
      <c r="Y39" s="232" t="str">
        <f t="shared" si="3"/>
        <v/>
      </c>
      <c r="Z39" s="281"/>
      <c r="AA39" s="232" t="str">
        <f t="shared" si="4"/>
        <v/>
      </c>
      <c r="AB39" s="232"/>
      <c r="AC39" s="232" t="str">
        <f t="shared" si="5"/>
        <v/>
      </c>
      <c r="AD39" s="232"/>
      <c r="AE39" s="232" t="str">
        <f t="shared" si="6"/>
        <v/>
      </c>
      <c r="AF39" s="232"/>
      <c r="AG39" s="232" t="str">
        <f t="shared" si="7"/>
        <v/>
      </c>
      <c r="AH39" s="232"/>
      <c r="AI39" s="232" t="str">
        <f t="shared" si="8"/>
        <v/>
      </c>
      <c r="AJ39" s="232"/>
      <c r="AK39" s="233" t="str">
        <f t="shared" si="0"/>
        <v/>
      </c>
      <c r="AL39" s="277" t="str">
        <f t="shared" si="11"/>
        <v/>
      </c>
      <c r="AM39" s="277" t="str">
        <f t="shared" si="9"/>
        <v/>
      </c>
      <c r="AN39" s="278"/>
      <c r="AO39" s="278"/>
      <c r="AP39" s="278"/>
      <c r="AQ39" s="278"/>
      <c r="AR39" s="278"/>
      <c r="AS39" s="278"/>
      <c r="AT39" s="278"/>
      <c r="AU39" s="273" t="str">
        <f>IFERROR(VLOOKUP(AT39,'Seguridad Información'!$I$61:$J$65,2,0),"")</f>
        <v/>
      </c>
      <c r="AV39" s="273"/>
      <c r="AW39" s="279" t="str">
        <f t="shared" si="1"/>
        <v/>
      </c>
      <c r="AX39" s="277" t="str">
        <f t="shared" si="2"/>
        <v/>
      </c>
      <c r="AY39" s="279" t="str">
        <f>IFERROR(VLOOKUP((CONCATENATE(AM39,AX39)),Listados!$U$3:$V$11,2,FALSE),"")</f>
        <v/>
      </c>
      <c r="AZ39" s="277">
        <f t="shared" si="10"/>
        <v>100</v>
      </c>
      <c r="BA39" s="709"/>
      <c r="BB39" s="709"/>
      <c r="BC39" s="280">
        <f>+IF(AND(W39="Preventivo",BB37="Fuerte"),2,IF(AND(W39="Preventivo",BB37="Moderado"),1,0))</f>
        <v>0</v>
      </c>
      <c r="BD39" s="280">
        <f>+IF(AND(W39="Detectivo/Correctivo",$BB37="Fuerte"),2,IF(AND(W39="Detectivo/Correctivo",$BB39="Moderado"),1,IF(AND(W39="Preventivo",$BB37="Fuerte"),1,0)))</f>
        <v>0</v>
      </c>
      <c r="BE39" s="280" t="e">
        <f>+N37-BC39</f>
        <v>#N/A</v>
      </c>
      <c r="BF39" s="280" t="e">
        <f>+P37-BD39</f>
        <v>#N/A</v>
      </c>
      <c r="BG39" s="473"/>
      <c r="BH39" s="473"/>
      <c r="BI39" s="473"/>
      <c r="BJ39" s="476"/>
      <c r="BK39" s="476"/>
      <c r="BL39" s="476"/>
      <c r="BM39" s="734"/>
    </row>
    <row r="40" spans="1:65" ht="65.099999999999994" customHeight="1">
      <c r="A40" s="710"/>
      <c r="B40" s="711"/>
      <c r="C40" s="713"/>
      <c r="D40" s="274"/>
      <c r="E40" s="274"/>
      <c r="F40" s="702"/>
      <c r="G40" s="714"/>
      <c r="H40" s="264"/>
      <c r="I40" s="264"/>
      <c r="J40" s="264"/>
      <c r="K40" s="275"/>
      <c r="L40" s="276"/>
      <c r="M40" s="712"/>
      <c r="N40" s="705"/>
      <c r="O40" s="708"/>
      <c r="P40" s="705"/>
      <c r="Q40" s="473"/>
      <c r="R40" s="473"/>
      <c r="S40" s="232"/>
      <c r="T40" s="232"/>
      <c r="U40" s="247" t="s">
        <v>748</v>
      </c>
      <c r="V40" s="281"/>
      <c r="W40" s="281"/>
      <c r="X40" s="281"/>
      <c r="Y40" s="232" t="str">
        <f t="shared" si="3"/>
        <v/>
      </c>
      <c r="Z40" s="281"/>
      <c r="AA40" s="232" t="str">
        <f t="shared" si="4"/>
        <v/>
      </c>
      <c r="AB40" s="232"/>
      <c r="AC40" s="232" t="str">
        <f t="shared" si="5"/>
        <v/>
      </c>
      <c r="AD40" s="232"/>
      <c r="AE40" s="232" t="str">
        <f t="shared" si="6"/>
        <v/>
      </c>
      <c r="AF40" s="232"/>
      <c r="AG40" s="232" t="str">
        <f t="shared" si="7"/>
        <v/>
      </c>
      <c r="AH40" s="232"/>
      <c r="AI40" s="232" t="str">
        <f t="shared" si="8"/>
        <v/>
      </c>
      <c r="AJ40" s="232"/>
      <c r="AK40" s="233" t="str">
        <f t="shared" si="0"/>
        <v/>
      </c>
      <c r="AL40" s="277" t="str">
        <f t="shared" si="11"/>
        <v/>
      </c>
      <c r="AM40" s="277" t="str">
        <f t="shared" si="9"/>
        <v/>
      </c>
      <c r="AN40" s="278"/>
      <c r="AO40" s="278"/>
      <c r="AP40" s="278"/>
      <c r="AQ40" s="278"/>
      <c r="AR40" s="278"/>
      <c r="AS40" s="278"/>
      <c r="AT40" s="278"/>
      <c r="AU40" s="273" t="str">
        <f>IFERROR(VLOOKUP(AT40,'Seguridad Información'!$I$61:$J$65,2,0),"")</f>
        <v/>
      </c>
      <c r="AV40" s="273"/>
      <c r="AW40" s="279" t="str">
        <f t="shared" si="1"/>
        <v/>
      </c>
      <c r="AX40" s="277" t="str">
        <f t="shared" si="2"/>
        <v/>
      </c>
      <c r="AY40" s="279" t="str">
        <f>IFERROR(VLOOKUP((CONCATENATE(AM40,AX40)),Listados!$U$3:$V$11,2,FALSE),"")</f>
        <v/>
      </c>
      <c r="AZ40" s="277">
        <f t="shared" si="10"/>
        <v>100</v>
      </c>
      <c r="BA40" s="709"/>
      <c r="BB40" s="709"/>
      <c r="BC40" s="280">
        <f>+IF(AND(W40="Preventivo",BB37="Fuerte"),2,IF(AND(W40="Preventivo",BB37="Moderado"),1,0))</f>
        <v>0</v>
      </c>
      <c r="BD40" s="280">
        <f>+IF(AND(W40="Detectivo/Correctivo",$BB37="Fuerte"),2,IF(AND(W40="Detectivo/Correctivo",$BB40="Moderado"),1,IF(AND(W40="Preventivo",$BB37="Fuerte"),1,0)))</f>
        <v>0</v>
      </c>
      <c r="BE40" s="280" t="e">
        <f>+N37-BC40</f>
        <v>#N/A</v>
      </c>
      <c r="BF40" s="280" t="e">
        <f>+P37-BD40</f>
        <v>#N/A</v>
      </c>
      <c r="BG40" s="473"/>
      <c r="BH40" s="473"/>
      <c r="BI40" s="473"/>
      <c r="BJ40" s="476"/>
      <c r="BK40" s="476"/>
      <c r="BL40" s="476"/>
      <c r="BM40" s="734"/>
    </row>
    <row r="41" spans="1:65" ht="65.099999999999994" customHeight="1">
      <c r="A41" s="710"/>
      <c r="B41" s="711"/>
      <c r="C41" s="713"/>
      <c r="D41" s="274"/>
      <c r="E41" s="274"/>
      <c r="F41" s="702"/>
      <c r="G41" s="714"/>
      <c r="H41" s="264"/>
      <c r="I41" s="264"/>
      <c r="J41" s="264"/>
      <c r="K41" s="275"/>
      <c r="L41" s="276"/>
      <c r="M41" s="712"/>
      <c r="N41" s="705"/>
      <c r="O41" s="708"/>
      <c r="P41" s="705"/>
      <c r="Q41" s="473"/>
      <c r="R41" s="473"/>
      <c r="S41" s="232"/>
      <c r="T41" s="232"/>
      <c r="U41" s="247" t="s">
        <v>748</v>
      </c>
      <c r="V41" s="281"/>
      <c r="W41" s="281"/>
      <c r="X41" s="281"/>
      <c r="Y41" s="232" t="str">
        <f t="shared" si="3"/>
        <v/>
      </c>
      <c r="Z41" s="281"/>
      <c r="AA41" s="232" t="str">
        <f t="shared" si="4"/>
        <v/>
      </c>
      <c r="AB41" s="232"/>
      <c r="AC41" s="232" t="str">
        <f t="shared" si="5"/>
        <v/>
      </c>
      <c r="AD41" s="232"/>
      <c r="AE41" s="232" t="str">
        <f t="shared" si="6"/>
        <v/>
      </c>
      <c r="AF41" s="232"/>
      <c r="AG41" s="232" t="str">
        <f t="shared" si="7"/>
        <v/>
      </c>
      <c r="AH41" s="232"/>
      <c r="AI41" s="232" t="str">
        <f t="shared" si="8"/>
        <v/>
      </c>
      <c r="AJ41" s="232"/>
      <c r="AK41" s="233" t="str">
        <f t="shared" si="0"/>
        <v/>
      </c>
      <c r="AL41" s="277" t="str">
        <f t="shared" si="11"/>
        <v/>
      </c>
      <c r="AM41" s="277" t="str">
        <f t="shared" si="9"/>
        <v/>
      </c>
      <c r="AN41" s="278"/>
      <c r="AO41" s="278"/>
      <c r="AP41" s="278"/>
      <c r="AQ41" s="278"/>
      <c r="AR41" s="278"/>
      <c r="AS41" s="278"/>
      <c r="AT41" s="278"/>
      <c r="AU41" s="273" t="str">
        <f>IFERROR(VLOOKUP(AT41,'Seguridad Información'!$I$61:$J$65,2,0),"")</f>
        <v/>
      </c>
      <c r="AV41" s="273"/>
      <c r="AW41" s="279" t="str">
        <f t="shared" si="1"/>
        <v/>
      </c>
      <c r="AX41" s="277" t="str">
        <f t="shared" si="2"/>
        <v/>
      </c>
      <c r="AY41" s="279" t="str">
        <f>IFERROR(VLOOKUP((CONCATENATE(AM41,AX41)),Listados!$U$3:$V$11,2,FALSE),"")</f>
        <v/>
      </c>
      <c r="AZ41" s="277">
        <f t="shared" si="10"/>
        <v>100</v>
      </c>
      <c r="BA41" s="709"/>
      <c r="BB41" s="709"/>
      <c r="BC41" s="280">
        <f>+IF(AND(W41="Preventivo",BB37="Fuerte"),2,IF(AND(W41="Preventivo",BB37="Moderado"),1,0))</f>
        <v>0</v>
      </c>
      <c r="BD41" s="280">
        <f>+IF(AND(W41="Detectivo/Correctivo",$BB37="Fuerte"),2,IF(AND(W41="Detectivo/Correctivo",$BB41="Moderado"),1,IF(AND(W41="Preventivo",$BB37="Fuerte"),1,0)))</f>
        <v>0</v>
      </c>
      <c r="BE41" s="280" t="e">
        <f>+N37-BC41</f>
        <v>#N/A</v>
      </c>
      <c r="BF41" s="280" t="e">
        <f>+P37-BD41</f>
        <v>#N/A</v>
      </c>
      <c r="BG41" s="473"/>
      <c r="BH41" s="473"/>
      <c r="BI41" s="473"/>
      <c r="BJ41" s="476"/>
      <c r="BK41" s="476"/>
      <c r="BL41" s="476"/>
      <c r="BM41" s="734"/>
    </row>
    <row r="42" spans="1:65" ht="65.099999999999994" customHeight="1">
      <c r="A42" s="710"/>
      <c r="B42" s="711"/>
      <c r="C42" s="713"/>
      <c r="D42" s="274"/>
      <c r="E42" s="274"/>
      <c r="F42" s="702"/>
      <c r="G42" s="714"/>
      <c r="H42" s="264"/>
      <c r="I42" s="264"/>
      <c r="J42" s="264"/>
      <c r="K42" s="275"/>
      <c r="L42" s="276"/>
      <c r="M42" s="712"/>
      <c r="N42" s="705"/>
      <c r="O42" s="708"/>
      <c r="P42" s="705"/>
      <c r="Q42" s="473"/>
      <c r="R42" s="473"/>
      <c r="S42" s="232"/>
      <c r="T42" s="232"/>
      <c r="U42" s="247" t="s">
        <v>748</v>
      </c>
      <c r="V42" s="281"/>
      <c r="W42" s="281"/>
      <c r="X42" s="281"/>
      <c r="Y42" s="232" t="str">
        <f t="shared" si="3"/>
        <v/>
      </c>
      <c r="Z42" s="281"/>
      <c r="AA42" s="232" t="str">
        <f t="shared" si="4"/>
        <v/>
      </c>
      <c r="AB42" s="232"/>
      <c r="AC42" s="232" t="str">
        <f t="shared" si="5"/>
        <v/>
      </c>
      <c r="AD42" s="232"/>
      <c r="AE42" s="232" t="str">
        <f t="shared" si="6"/>
        <v/>
      </c>
      <c r="AF42" s="232"/>
      <c r="AG42" s="232" t="str">
        <f t="shared" si="7"/>
        <v/>
      </c>
      <c r="AH42" s="232"/>
      <c r="AI42" s="232" t="str">
        <f t="shared" si="8"/>
        <v/>
      </c>
      <c r="AJ42" s="232"/>
      <c r="AK42" s="233" t="str">
        <f t="shared" si="0"/>
        <v/>
      </c>
      <c r="AL42" s="277" t="str">
        <f t="shared" si="11"/>
        <v/>
      </c>
      <c r="AM42" s="277" t="str">
        <f t="shared" si="9"/>
        <v/>
      </c>
      <c r="AN42" s="278"/>
      <c r="AO42" s="278"/>
      <c r="AP42" s="278"/>
      <c r="AQ42" s="278"/>
      <c r="AR42" s="278"/>
      <c r="AS42" s="278"/>
      <c r="AT42" s="278"/>
      <c r="AU42" s="273" t="str">
        <f>IFERROR(VLOOKUP(AT42,'Seguridad Información'!$I$61:$J$65,2,0),"")</f>
        <v/>
      </c>
      <c r="AV42" s="273"/>
      <c r="AW42" s="279" t="str">
        <f t="shared" si="1"/>
        <v/>
      </c>
      <c r="AX42" s="277" t="str">
        <f t="shared" si="2"/>
        <v/>
      </c>
      <c r="AY42" s="279" t="str">
        <f>IFERROR(VLOOKUP((CONCATENATE(AM42,AX42)),Listados!$U$3:$V$11,2,FALSE),"")</f>
        <v/>
      </c>
      <c r="AZ42" s="277">
        <f t="shared" si="10"/>
        <v>100</v>
      </c>
      <c r="BA42" s="709"/>
      <c r="BB42" s="709"/>
      <c r="BC42" s="280">
        <f>+IF(AND(W42="Preventivo",BB37="Fuerte"),2,IF(AND(W42="Preventivo",BB37="Moderado"),1,0))</f>
        <v>0</v>
      </c>
      <c r="BD42" s="280">
        <f>+IF(AND(W42="Detectivo/Correctivo",$BB37="Fuerte"),2,IF(AND(W42="Detectivo/Correctivo",$BB42="Moderado"),1,IF(AND(W42="Preventivo",$BB37="Fuerte"),1,0)))</f>
        <v>0</v>
      </c>
      <c r="BE42" s="280" t="e">
        <f>+N37-BC42</f>
        <v>#N/A</v>
      </c>
      <c r="BF42" s="280" t="e">
        <f>+P37-BD42</f>
        <v>#N/A</v>
      </c>
      <c r="BG42" s="473"/>
      <c r="BH42" s="473"/>
      <c r="BI42" s="473"/>
      <c r="BJ42" s="476"/>
      <c r="BK42" s="476"/>
      <c r="BL42" s="476"/>
      <c r="BM42" s="734"/>
    </row>
    <row r="43" spans="1:65" ht="65.099999999999994" customHeight="1">
      <c r="A43" s="710">
        <v>7</v>
      </c>
      <c r="B43" s="711"/>
      <c r="C43" s="713" t="str">
        <f>IFERROR(VLOOKUP(B43,Listados!B$3:C$20,2,FALSE),"")</f>
        <v/>
      </c>
      <c r="D43" s="274"/>
      <c r="E43" s="274"/>
      <c r="F43" s="702"/>
      <c r="G43" s="714"/>
      <c r="H43" s="264"/>
      <c r="I43" s="264"/>
      <c r="J43" s="264"/>
      <c r="K43" s="275"/>
      <c r="L43" s="276"/>
      <c r="M43" s="712"/>
      <c r="N43" s="705" t="e">
        <f>+VLOOKUP(M43,Listados!$K$8:$L$12,2,0)</f>
        <v>#N/A</v>
      </c>
      <c r="O43" s="708"/>
      <c r="P43" s="705" t="e">
        <f>+VLOOKUP(O43,Listados!$K$13:$L$17,2,0)</f>
        <v>#N/A</v>
      </c>
      <c r="Q43" s="473" t="str">
        <f>IF(AND(M43&lt;&gt;"",O43&lt;&gt;""),VLOOKUP(M43&amp;O43,Listados!$M$3:$N$27,2,FALSE),"")</f>
        <v/>
      </c>
      <c r="R43" s="473" t="e">
        <f>+VLOOKUP(Q43,Listados!$P$3:$Q$6,2,FALSE)</f>
        <v>#N/A</v>
      </c>
      <c r="S43" s="232"/>
      <c r="T43" s="232"/>
      <c r="U43" s="247" t="s">
        <v>748</v>
      </c>
      <c r="V43" s="281"/>
      <c r="W43" s="281"/>
      <c r="X43" s="281"/>
      <c r="Y43" s="232" t="str">
        <f t="shared" si="3"/>
        <v/>
      </c>
      <c r="Z43" s="281"/>
      <c r="AA43" s="232" t="str">
        <f t="shared" si="4"/>
        <v/>
      </c>
      <c r="AB43" s="232"/>
      <c r="AC43" s="232" t="str">
        <f t="shared" si="5"/>
        <v/>
      </c>
      <c r="AD43" s="232"/>
      <c r="AE43" s="232" t="str">
        <f t="shared" si="6"/>
        <v/>
      </c>
      <c r="AF43" s="232"/>
      <c r="AG43" s="232" t="str">
        <f t="shared" si="7"/>
        <v/>
      </c>
      <c r="AH43" s="232"/>
      <c r="AI43" s="232" t="str">
        <f t="shared" si="8"/>
        <v/>
      </c>
      <c r="AJ43" s="232"/>
      <c r="AK43" s="233" t="str">
        <f t="shared" si="0"/>
        <v/>
      </c>
      <c r="AL43" s="277" t="str">
        <f t="shared" si="11"/>
        <v/>
      </c>
      <c r="AM43" s="277" t="str">
        <f t="shared" si="9"/>
        <v/>
      </c>
      <c r="AN43" s="278"/>
      <c r="AO43" s="278"/>
      <c r="AP43" s="278"/>
      <c r="AQ43" s="278"/>
      <c r="AR43" s="278"/>
      <c r="AS43" s="278"/>
      <c r="AT43" s="278"/>
      <c r="AU43" s="273" t="str">
        <f>IFERROR(VLOOKUP(AT43,'Seguridad Información'!$I$61:$J$65,2,0),"")</f>
        <v/>
      </c>
      <c r="AV43" s="273"/>
      <c r="AW43" s="279" t="str">
        <f t="shared" si="1"/>
        <v/>
      </c>
      <c r="AX43" s="277" t="str">
        <f t="shared" si="2"/>
        <v/>
      </c>
      <c r="AY43" s="279" t="str">
        <f>IFERROR(VLOOKUP((CONCATENATE(AM43,AX43)),Listados!$U$3:$V$11,2,FALSE),"")</f>
        <v/>
      </c>
      <c r="AZ43" s="277">
        <f t="shared" si="10"/>
        <v>100</v>
      </c>
      <c r="BA43" s="709">
        <f>AVERAGE(AZ43:AZ48)</f>
        <v>100</v>
      </c>
      <c r="BB43" s="709" t="str">
        <f>IF(BA43&lt;=50, "Débil", IF(BA43&lt;=99,"Moderado","Fuerte"))</f>
        <v>Fuerte</v>
      </c>
      <c r="BC43" s="280">
        <f>+IF(AND(W43="Preventivo",BB43="Fuerte"),2,IF(AND(W43="Preventivo",BB43="Moderado"),1,0))</f>
        <v>0</v>
      </c>
      <c r="BD43" s="280">
        <f>+IF(AND(W43="Detectivo/Correctivo",$BB43="Fuerte"),2,IF(AND(W43="Detectivo/Correctivo",$BB43="Moderado"),1,IF(AND(W43="Preventivo",$BB43="Fuerte"),1,0)))</f>
        <v>0</v>
      </c>
      <c r="BE43" s="280" t="e">
        <f>+N43-BC43</f>
        <v>#N/A</v>
      </c>
      <c r="BF43" s="280" t="e">
        <f>+P43-BD43</f>
        <v>#N/A</v>
      </c>
      <c r="BG43" s="473" t="e">
        <f>+VLOOKUP(MIN(BE43,BE44,BE45,BE46,BE47,BE48),Listados!$J$18:$K$24,2,TRUE)</f>
        <v>#N/A</v>
      </c>
      <c r="BH43" s="473" t="e">
        <f>+VLOOKUP(MIN(BF43,BF44,BF45,BF46,BF47,BF48),Listados!$J$26:$K$32,2,TRUE)</f>
        <v>#N/A</v>
      </c>
      <c r="BI43" s="473" t="e">
        <f>IF(AND(BG43&lt;&gt;"",BH43&lt;&gt;""),VLOOKUP(BG43&amp;BH43,Listados!$M$3:$N$27,2,FALSE),"")</f>
        <v>#N/A</v>
      </c>
      <c r="BJ43" s="476" t="e">
        <f>+IF($R43="Asumir el riesgo","NA","")</f>
        <v>#N/A</v>
      </c>
      <c r="BK43" s="476" t="e">
        <f>+IF($R43="Asumir el riesgo","NA","")</f>
        <v>#N/A</v>
      </c>
      <c r="BL43" s="476" t="e">
        <f>+IF($R43="Asumir el riesgo","NA","")</f>
        <v>#N/A</v>
      </c>
      <c r="BM43" s="734" t="e">
        <f>+IF($R43="Asumir el riesgo","NA","")</f>
        <v>#N/A</v>
      </c>
    </row>
    <row r="44" spans="1:65" ht="65.099999999999994" customHeight="1">
      <c r="A44" s="710"/>
      <c r="B44" s="711"/>
      <c r="C44" s="713"/>
      <c r="D44" s="274"/>
      <c r="E44" s="274"/>
      <c r="F44" s="702"/>
      <c r="G44" s="714"/>
      <c r="H44" s="264"/>
      <c r="I44" s="264"/>
      <c r="J44" s="264"/>
      <c r="K44" s="275"/>
      <c r="L44" s="276"/>
      <c r="M44" s="712"/>
      <c r="N44" s="705"/>
      <c r="O44" s="708"/>
      <c r="P44" s="705"/>
      <c r="Q44" s="473"/>
      <c r="R44" s="473"/>
      <c r="S44" s="232"/>
      <c r="T44" s="232"/>
      <c r="U44" s="247" t="s">
        <v>748</v>
      </c>
      <c r="V44" s="281"/>
      <c r="W44" s="281"/>
      <c r="X44" s="281"/>
      <c r="Y44" s="232" t="str">
        <f t="shared" si="3"/>
        <v/>
      </c>
      <c r="Z44" s="281"/>
      <c r="AA44" s="232" t="str">
        <f t="shared" si="4"/>
        <v/>
      </c>
      <c r="AB44" s="232"/>
      <c r="AC44" s="232" t="str">
        <f t="shared" si="5"/>
        <v/>
      </c>
      <c r="AD44" s="232"/>
      <c r="AE44" s="232" t="str">
        <f t="shared" si="6"/>
        <v/>
      </c>
      <c r="AF44" s="232"/>
      <c r="AG44" s="232" t="str">
        <f t="shared" si="7"/>
        <v/>
      </c>
      <c r="AH44" s="232"/>
      <c r="AI44" s="232" t="str">
        <f t="shared" si="8"/>
        <v/>
      </c>
      <c r="AJ44" s="232"/>
      <c r="AK44" s="233" t="str">
        <f t="shared" si="0"/>
        <v/>
      </c>
      <c r="AL44" s="277" t="str">
        <f t="shared" si="11"/>
        <v/>
      </c>
      <c r="AM44" s="277" t="str">
        <f t="shared" si="9"/>
        <v/>
      </c>
      <c r="AN44" s="278"/>
      <c r="AO44" s="278"/>
      <c r="AP44" s="278"/>
      <c r="AQ44" s="278"/>
      <c r="AR44" s="278"/>
      <c r="AS44" s="278"/>
      <c r="AT44" s="278"/>
      <c r="AU44" s="273" t="str">
        <f>IFERROR(VLOOKUP(AT44,'Seguridad Información'!$I$61:$J$65,2,0),"")</f>
        <v/>
      </c>
      <c r="AV44" s="273"/>
      <c r="AW44" s="279" t="str">
        <f t="shared" si="1"/>
        <v/>
      </c>
      <c r="AX44" s="277" t="str">
        <f t="shared" si="2"/>
        <v/>
      </c>
      <c r="AY44" s="279" t="str">
        <f>IFERROR(VLOOKUP((CONCATENATE(AM44,AX44)),Listados!$U$3:$V$11,2,FALSE),"")</f>
        <v/>
      </c>
      <c r="AZ44" s="277">
        <f t="shared" si="10"/>
        <v>100</v>
      </c>
      <c r="BA44" s="709"/>
      <c r="BB44" s="709"/>
      <c r="BC44" s="280">
        <f>+IF(AND(W44="Preventivo",BB43="Fuerte"),2,IF(AND(W44="Preventivo",BB43="Moderado"),1,0))</f>
        <v>0</v>
      </c>
      <c r="BD44" s="280">
        <f>+IF(AND(W44="Detectivo/Correctivo",$BB43="Fuerte"),2,IF(AND(W44="Detectivo/Correctivo",$BB44="Moderado"),1,IF(AND(W44="Preventivo",$BB43="Fuerte"),1,0)))</f>
        <v>0</v>
      </c>
      <c r="BE44" s="280" t="e">
        <f>+N43-BC44</f>
        <v>#N/A</v>
      </c>
      <c r="BF44" s="280" t="e">
        <f>+P43-BD44</f>
        <v>#N/A</v>
      </c>
      <c r="BG44" s="473"/>
      <c r="BH44" s="473"/>
      <c r="BI44" s="473"/>
      <c r="BJ44" s="476"/>
      <c r="BK44" s="476"/>
      <c r="BL44" s="476"/>
      <c r="BM44" s="734"/>
    </row>
    <row r="45" spans="1:65" ht="65.099999999999994" customHeight="1">
      <c r="A45" s="710"/>
      <c r="B45" s="711"/>
      <c r="C45" s="713"/>
      <c r="D45" s="274"/>
      <c r="E45" s="274"/>
      <c r="F45" s="702"/>
      <c r="G45" s="714"/>
      <c r="H45" s="264"/>
      <c r="I45" s="264"/>
      <c r="J45" s="264"/>
      <c r="K45" s="275"/>
      <c r="L45" s="276"/>
      <c r="M45" s="712"/>
      <c r="N45" s="705"/>
      <c r="O45" s="708"/>
      <c r="P45" s="705"/>
      <c r="Q45" s="473"/>
      <c r="R45" s="473"/>
      <c r="S45" s="232"/>
      <c r="T45" s="232"/>
      <c r="U45" s="247" t="s">
        <v>748</v>
      </c>
      <c r="V45" s="281"/>
      <c r="W45" s="281"/>
      <c r="X45" s="281"/>
      <c r="Y45" s="232" t="str">
        <f t="shared" si="3"/>
        <v/>
      </c>
      <c r="Z45" s="281"/>
      <c r="AA45" s="232" t="str">
        <f t="shared" si="4"/>
        <v/>
      </c>
      <c r="AB45" s="232"/>
      <c r="AC45" s="232" t="str">
        <f t="shared" si="5"/>
        <v/>
      </c>
      <c r="AD45" s="232"/>
      <c r="AE45" s="232" t="str">
        <f t="shared" si="6"/>
        <v/>
      </c>
      <c r="AF45" s="232"/>
      <c r="AG45" s="232" t="str">
        <f t="shared" si="7"/>
        <v/>
      </c>
      <c r="AH45" s="232"/>
      <c r="AI45" s="232" t="str">
        <f t="shared" si="8"/>
        <v/>
      </c>
      <c r="AJ45" s="232"/>
      <c r="AK45" s="233" t="str">
        <f t="shared" si="0"/>
        <v/>
      </c>
      <c r="AL45" s="277" t="str">
        <f t="shared" si="11"/>
        <v/>
      </c>
      <c r="AM45" s="277" t="str">
        <f t="shared" si="9"/>
        <v/>
      </c>
      <c r="AN45" s="278"/>
      <c r="AO45" s="278"/>
      <c r="AP45" s="278"/>
      <c r="AQ45" s="278"/>
      <c r="AR45" s="278"/>
      <c r="AS45" s="278"/>
      <c r="AT45" s="278"/>
      <c r="AU45" s="273" t="str">
        <f>IFERROR(VLOOKUP(AT45,'Seguridad Información'!$I$61:$J$65,2,0),"")</f>
        <v/>
      </c>
      <c r="AV45" s="273"/>
      <c r="AW45" s="279" t="str">
        <f t="shared" si="1"/>
        <v/>
      </c>
      <c r="AX45" s="277" t="str">
        <f t="shared" si="2"/>
        <v/>
      </c>
      <c r="AY45" s="279" t="str">
        <f>IFERROR(VLOOKUP((CONCATENATE(AM45,AX45)),Listados!$U$3:$V$11,2,FALSE),"")</f>
        <v/>
      </c>
      <c r="AZ45" s="277">
        <f t="shared" si="10"/>
        <v>100</v>
      </c>
      <c r="BA45" s="709"/>
      <c r="BB45" s="709"/>
      <c r="BC45" s="280">
        <f>+IF(AND(W45="Preventivo",BB43="Fuerte"),2,IF(AND(W45="Preventivo",BB43="Moderado"),1,0))</f>
        <v>0</v>
      </c>
      <c r="BD45" s="280">
        <f>+IF(AND(W45="Detectivo/Correctivo",$BB43="Fuerte"),2,IF(AND(W45="Detectivo/Correctivo",$BB45="Moderado"),1,IF(AND(W45="Preventivo",$BB43="Fuerte"),1,0)))</f>
        <v>0</v>
      </c>
      <c r="BE45" s="280" t="e">
        <f>+N43-BC45</f>
        <v>#N/A</v>
      </c>
      <c r="BF45" s="280" t="e">
        <f>+P43-BD45</f>
        <v>#N/A</v>
      </c>
      <c r="BG45" s="473"/>
      <c r="BH45" s="473"/>
      <c r="BI45" s="473"/>
      <c r="BJ45" s="476"/>
      <c r="BK45" s="476"/>
      <c r="BL45" s="476"/>
      <c r="BM45" s="734"/>
    </row>
    <row r="46" spans="1:65" ht="65.099999999999994" customHeight="1">
      <c r="A46" s="710"/>
      <c r="B46" s="711"/>
      <c r="C46" s="713"/>
      <c r="D46" s="274"/>
      <c r="E46" s="274"/>
      <c r="F46" s="702"/>
      <c r="G46" s="714"/>
      <c r="H46" s="264"/>
      <c r="I46" s="264"/>
      <c r="J46" s="264"/>
      <c r="K46" s="275"/>
      <c r="L46" s="276"/>
      <c r="M46" s="712"/>
      <c r="N46" s="705"/>
      <c r="O46" s="708"/>
      <c r="P46" s="705"/>
      <c r="Q46" s="473"/>
      <c r="R46" s="473"/>
      <c r="S46" s="232"/>
      <c r="T46" s="232"/>
      <c r="U46" s="247" t="s">
        <v>748</v>
      </c>
      <c r="V46" s="281"/>
      <c r="W46" s="281"/>
      <c r="X46" s="281"/>
      <c r="Y46" s="232" t="str">
        <f t="shared" si="3"/>
        <v/>
      </c>
      <c r="Z46" s="281"/>
      <c r="AA46" s="232" t="str">
        <f t="shared" si="4"/>
        <v/>
      </c>
      <c r="AB46" s="232"/>
      <c r="AC46" s="232" t="str">
        <f t="shared" si="5"/>
        <v/>
      </c>
      <c r="AD46" s="232"/>
      <c r="AE46" s="232" t="str">
        <f t="shared" si="6"/>
        <v/>
      </c>
      <c r="AF46" s="232"/>
      <c r="AG46" s="232" t="str">
        <f t="shared" si="7"/>
        <v/>
      </c>
      <c r="AH46" s="232"/>
      <c r="AI46" s="232" t="str">
        <f t="shared" si="8"/>
        <v/>
      </c>
      <c r="AJ46" s="232"/>
      <c r="AK46" s="233" t="str">
        <f t="shared" si="0"/>
        <v/>
      </c>
      <c r="AL46" s="277" t="str">
        <f t="shared" si="11"/>
        <v/>
      </c>
      <c r="AM46" s="277" t="str">
        <f t="shared" si="9"/>
        <v/>
      </c>
      <c r="AN46" s="278"/>
      <c r="AO46" s="278"/>
      <c r="AP46" s="278"/>
      <c r="AQ46" s="278"/>
      <c r="AR46" s="278"/>
      <c r="AS46" s="278"/>
      <c r="AT46" s="278"/>
      <c r="AU46" s="273" t="str">
        <f>IFERROR(VLOOKUP(AT46,'Seguridad Información'!$I$61:$J$65,2,0),"")</f>
        <v/>
      </c>
      <c r="AV46" s="273"/>
      <c r="AW46" s="279" t="str">
        <f t="shared" si="1"/>
        <v/>
      </c>
      <c r="AX46" s="277" t="str">
        <f t="shared" si="2"/>
        <v/>
      </c>
      <c r="AY46" s="279" t="str">
        <f>IFERROR(VLOOKUP((CONCATENATE(AM46,AX46)),Listados!$U$3:$V$11,2,FALSE),"")</f>
        <v/>
      </c>
      <c r="AZ46" s="277">
        <f t="shared" si="10"/>
        <v>100</v>
      </c>
      <c r="BA46" s="709"/>
      <c r="BB46" s="709"/>
      <c r="BC46" s="280">
        <f>+IF(AND(W46="Preventivo",BB43="Fuerte"),2,IF(AND(W46="Preventivo",BB43="Moderado"),1,0))</f>
        <v>0</v>
      </c>
      <c r="BD46" s="280">
        <f>+IF(AND(W46="Detectivo/Correctivo",$BB43="Fuerte"),2,IF(AND(W46="Detectivo/Correctivo",$BB46="Moderado"),1,IF(AND(W46="Preventivo",$BB43="Fuerte"),1,0)))</f>
        <v>0</v>
      </c>
      <c r="BE46" s="280" t="e">
        <f>+N43-BC46</f>
        <v>#N/A</v>
      </c>
      <c r="BF46" s="280" t="e">
        <f>+P43-BD46</f>
        <v>#N/A</v>
      </c>
      <c r="BG46" s="473"/>
      <c r="BH46" s="473"/>
      <c r="BI46" s="473"/>
      <c r="BJ46" s="476"/>
      <c r="BK46" s="476"/>
      <c r="BL46" s="476"/>
      <c r="BM46" s="734"/>
    </row>
    <row r="47" spans="1:65" ht="65.099999999999994" customHeight="1">
      <c r="A47" s="710"/>
      <c r="B47" s="711"/>
      <c r="C47" s="713"/>
      <c r="D47" s="274"/>
      <c r="E47" s="274"/>
      <c r="F47" s="702"/>
      <c r="G47" s="714"/>
      <c r="H47" s="264"/>
      <c r="I47" s="264"/>
      <c r="J47" s="264"/>
      <c r="K47" s="275"/>
      <c r="L47" s="276"/>
      <c r="M47" s="712"/>
      <c r="N47" s="705"/>
      <c r="O47" s="708"/>
      <c r="P47" s="705"/>
      <c r="Q47" s="473"/>
      <c r="R47" s="473"/>
      <c r="S47" s="232"/>
      <c r="T47" s="232"/>
      <c r="U47" s="247" t="s">
        <v>748</v>
      </c>
      <c r="V47" s="281"/>
      <c r="W47" s="281"/>
      <c r="X47" s="281"/>
      <c r="Y47" s="232" t="str">
        <f t="shared" si="3"/>
        <v/>
      </c>
      <c r="Z47" s="281"/>
      <c r="AA47" s="232" t="str">
        <f t="shared" si="4"/>
        <v/>
      </c>
      <c r="AB47" s="232"/>
      <c r="AC47" s="232" t="str">
        <f t="shared" si="5"/>
        <v/>
      </c>
      <c r="AD47" s="232"/>
      <c r="AE47" s="232" t="str">
        <f t="shared" si="6"/>
        <v/>
      </c>
      <c r="AF47" s="232"/>
      <c r="AG47" s="232" t="str">
        <f t="shared" si="7"/>
        <v/>
      </c>
      <c r="AH47" s="232"/>
      <c r="AI47" s="232" t="str">
        <f t="shared" si="8"/>
        <v/>
      </c>
      <c r="AJ47" s="232"/>
      <c r="AK47" s="233" t="str">
        <f t="shared" si="0"/>
        <v/>
      </c>
      <c r="AL47" s="277" t="str">
        <f t="shared" si="11"/>
        <v/>
      </c>
      <c r="AM47" s="277" t="str">
        <f t="shared" si="9"/>
        <v/>
      </c>
      <c r="AN47" s="278"/>
      <c r="AO47" s="278"/>
      <c r="AP47" s="278"/>
      <c r="AQ47" s="278"/>
      <c r="AR47" s="278"/>
      <c r="AS47" s="278"/>
      <c r="AT47" s="278"/>
      <c r="AU47" s="273" t="str">
        <f>IFERROR(VLOOKUP(AT47,'Seguridad Información'!$I$61:$J$65,2,0),"")</f>
        <v/>
      </c>
      <c r="AV47" s="273"/>
      <c r="AW47" s="279" t="str">
        <f t="shared" si="1"/>
        <v/>
      </c>
      <c r="AX47" s="277" t="str">
        <f t="shared" si="2"/>
        <v/>
      </c>
      <c r="AY47" s="279" t="str">
        <f>IFERROR(VLOOKUP((CONCATENATE(AM47,AX47)),Listados!$U$3:$V$11,2,FALSE),"")</f>
        <v/>
      </c>
      <c r="AZ47" s="277">
        <f t="shared" si="10"/>
        <v>100</v>
      </c>
      <c r="BA47" s="709"/>
      <c r="BB47" s="709"/>
      <c r="BC47" s="280">
        <f>+IF(AND(W47="Preventivo",BB43="Fuerte"),2,IF(AND(W47="Preventivo",BB43="Moderado"),1,0))</f>
        <v>0</v>
      </c>
      <c r="BD47" s="280">
        <f>+IF(AND(W47="Detectivo/Correctivo",$BB43="Fuerte"),2,IF(AND(W47="Detectivo/Correctivo",$BB47="Moderado"),1,IF(AND(W47="Preventivo",$BB43="Fuerte"),1,0)))</f>
        <v>0</v>
      </c>
      <c r="BE47" s="280" t="e">
        <f>+N43-BC47</f>
        <v>#N/A</v>
      </c>
      <c r="BF47" s="280" t="e">
        <f>+P43-BD47</f>
        <v>#N/A</v>
      </c>
      <c r="BG47" s="473"/>
      <c r="BH47" s="473"/>
      <c r="BI47" s="473"/>
      <c r="BJ47" s="476"/>
      <c r="BK47" s="476"/>
      <c r="BL47" s="476"/>
      <c r="BM47" s="734"/>
    </row>
    <row r="48" spans="1:65" ht="65.099999999999994" customHeight="1">
      <c r="A48" s="710"/>
      <c r="B48" s="711"/>
      <c r="C48" s="713"/>
      <c r="D48" s="274"/>
      <c r="E48" s="274"/>
      <c r="F48" s="702"/>
      <c r="G48" s="714"/>
      <c r="H48" s="264"/>
      <c r="I48" s="264"/>
      <c r="J48" s="264"/>
      <c r="K48" s="275"/>
      <c r="L48" s="276"/>
      <c r="M48" s="712"/>
      <c r="N48" s="705"/>
      <c r="O48" s="708"/>
      <c r="P48" s="705"/>
      <c r="Q48" s="473"/>
      <c r="R48" s="473"/>
      <c r="S48" s="232"/>
      <c r="T48" s="232"/>
      <c r="U48" s="247" t="s">
        <v>748</v>
      </c>
      <c r="V48" s="281"/>
      <c r="W48" s="281"/>
      <c r="X48" s="281"/>
      <c r="Y48" s="232" t="str">
        <f t="shared" si="3"/>
        <v/>
      </c>
      <c r="Z48" s="281"/>
      <c r="AA48" s="232" t="str">
        <f t="shared" si="4"/>
        <v/>
      </c>
      <c r="AB48" s="232"/>
      <c r="AC48" s="232" t="str">
        <f t="shared" si="5"/>
        <v/>
      </c>
      <c r="AD48" s="232"/>
      <c r="AE48" s="232" t="str">
        <f t="shared" si="6"/>
        <v/>
      </c>
      <c r="AF48" s="232"/>
      <c r="AG48" s="232" t="str">
        <f t="shared" si="7"/>
        <v/>
      </c>
      <c r="AH48" s="232"/>
      <c r="AI48" s="232" t="str">
        <f t="shared" si="8"/>
        <v/>
      </c>
      <c r="AJ48" s="232"/>
      <c r="AK48" s="233" t="str">
        <f t="shared" si="0"/>
        <v/>
      </c>
      <c r="AL48" s="277" t="str">
        <f t="shared" si="11"/>
        <v/>
      </c>
      <c r="AM48" s="277" t="str">
        <f t="shared" si="9"/>
        <v/>
      </c>
      <c r="AN48" s="278"/>
      <c r="AO48" s="278"/>
      <c r="AP48" s="278"/>
      <c r="AQ48" s="278"/>
      <c r="AR48" s="278"/>
      <c r="AS48" s="278"/>
      <c r="AT48" s="278"/>
      <c r="AU48" s="273" t="str">
        <f>IFERROR(VLOOKUP(AT48,'Seguridad Información'!$I$61:$J$65,2,0),"")</f>
        <v/>
      </c>
      <c r="AV48" s="273"/>
      <c r="AW48" s="279" t="str">
        <f t="shared" si="1"/>
        <v/>
      </c>
      <c r="AX48" s="277" t="str">
        <f t="shared" si="2"/>
        <v/>
      </c>
      <c r="AY48" s="279" t="str">
        <f>IFERROR(VLOOKUP((CONCATENATE(AM48,AX48)),Listados!$U$3:$V$11,2,FALSE),"")</f>
        <v/>
      </c>
      <c r="AZ48" s="277">
        <f t="shared" si="10"/>
        <v>100</v>
      </c>
      <c r="BA48" s="709"/>
      <c r="BB48" s="709"/>
      <c r="BC48" s="280">
        <f>+IF(AND(W48="Preventivo",BB43="Fuerte"),2,IF(AND(W48="Preventivo",BB43="Moderado"),1,0))</f>
        <v>0</v>
      </c>
      <c r="BD48" s="280">
        <f>+IF(AND(W48="Detectivo/Correctivo",$BB43="Fuerte"),2,IF(AND(W48="Detectivo/Correctivo",$BB48="Moderado"),1,IF(AND(W48="Preventivo",$BB43="Fuerte"),1,0)))</f>
        <v>0</v>
      </c>
      <c r="BE48" s="280" t="e">
        <f>+N43-BC48</f>
        <v>#N/A</v>
      </c>
      <c r="BF48" s="280" t="e">
        <f>+P43-BD48</f>
        <v>#N/A</v>
      </c>
      <c r="BG48" s="473"/>
      <c r="BH48" s="473"/>
      <c r="BI48" s="473"/>
      <c r="BJ48" s="476"/>
      <c r="BK48" s="476"/>
      <c r="BL48" s="476"/>
      <c r="BM48" s="734"/>
    </row>
    <row r="49" spans="1:65" ht="65.099999999999994" customHeight="1">
      <c r="A49" s="710">
        <v>8</v>
      </c>
      <c r="B49" s="711"/>
      <c r="C49" s="713" t="str">
        <f>IFERROR(VLOOKUP(B49,Listados!B$3:C$20,2,FALSE),"")</f>
        <v/>
      </c>
      <c r="D49" s="274"/>
      <c r="E49" s="274"/>
      <c r="F49" s="702"/>
      <c r="G49" s="714"/>
      <c r="H49" s="264"/>
      <c r="I49" s="264"/>
      <c r="J49" s="264"/>
      <c r="K49" s="275"/>
      <c r="L49" s="276"/>
      <c r="M49" s="712"/>
      <c r="N49" s="705" t="e">
        <f>+VLOOKUP(M49,Listados!$K$8:$L$12,2,0)</f>
        <v>#N/A</v>
      </c>
      <c r="O49" s="708"/>
      <c r="P49" s="705" t="e">
        <f>+VLOOKUP(O49,Listados!$K$13:$L$17,2,0)</f>
        <v>#N/A</v>
      </c>
      <c r="Q49" s="473" t="str">
        <f>IF(AND(M49&lt;&gt;"",O49&lt;&gt;""),VLOOKUP(M49&amp;O49,Listados!$M$3:$N$27,2,FALSE),"")</f>
        <v/>
      </c>
      <c r="R49" s="473" t="e">
        <f>+VLOOKUP(Q49,Listados!$P$3:$Q$6,2,FALSE)</f>
        <v>#N/A</v>
      </c>
      <c r="S49" s="232"/>
      <c r="T49" s="232"/>
      <c r="U49" s="247" t="s">
        <v>748</v>
      </c>
      <c r="V49" s="281"/>
      <c r="W49" s="281"/>
      <c r="X49" s="281"/>
      <c r="Y49" s="232" t="str">
        <f t="shared" si="3"/>
        <v/>
      </c>
      <c r="Z49" s="281"/>
      <c r="AA49" s="232" t="str">
        <f t="shared" si="4"/>
        <v/>
      </c>
      <c r="AB49" s="232"/>
      <c r="AC49" s="232" t="str">
        <f t="shared" si="5"/>
        <v/>
      </c>
      <c r="AD49" s="232"/>
      <c r="AE49" s="232" t="str">
        <f t="shared" si="6"/>
        <v/>
      </c>
      <c r="AF49" s="232"/>
      <c r="AG49" s="232" t="str">
        <f t="shared" si="7"/>
        <v/>
      </c>
      <c r="AH49" s="232"/>
      <c r="AI49" s="232" t="str">
        <f t="shared" si="8"/>
        <v/>
      </c>
      <c r="AJ49" s="232"/>
      <c r="AK49" s="233" t="str">
        <f t="shared" si="0"/>
        <v/>
      </c>
      <c r="AL49" s="277" t="str">
        <f t="shared" si="11"/>
        <v/>
      </c>
      <c r="AM49" s="277" t="str">
        <f t="shared" si="9"/>
        <v/>
      </c>
      <c r="AN49" s="278"/>
      <c r="AO49" s="278"/>
      <c r="AP49" s="278"/>
      <c r="AQ49" s="278"/>
      <c r="AR49" s="278"/>
      <c r="AS49" s="278"/>
      <c r="AT49" s="278"/>
      <c r="AU49" s="273" t="str">
        <f>IFERROR(VLOOKUP(AT49,'Seguridad Información'!$I$61:$J$65,2,0),"")</f>
        <v/>
      </c>
      <c r="AV49" s="273"/>
      <c r="AW49" s="279" t="str">
        <f t="shared" si="1"/>
        <v/>
      </c>
      <c r="AX49" s="277" t="str">
        <f t="shared" si="2"/>
        <v/>
      </c>
      <c r="AY49" s="279" t="str">
        <f>IFERROR(VLOOKUP((CONCATENATE(AM49,AX49)),Listados!$U$3:$V$11,2,FALSE),"")</f>
        <v/>
      </c>
      <c r="AZ49" s="277">
        <f t="shared" si="10"/>
        <v>100</v>
      </c>
      <c r="BA49" s="709">
        <f>AVERAGE(AZ49:AZ54)</f>
        <v>100</v>
      </c>
      <c r="BB49" s="709" t="str">
        <f>IF(BA49&lt;=50, "Débil", IF(BA49&lt;=99,"Moderado","Fuerte"))</f>
        <v>Fuerte</v>
      </c>
      <c r="BC49" s="280">
        <f>+IF(AND(W49="Preventivo",BB49="Fuerte"),2,IF(AND(W49="Preventivo",BB49="Moderado"),1,0))</f>
        <v>0</v>
      </c>
      <c r="BD49" s="280">
        <f>+IF(AND(W49="Detectivo/Correctivo",$BB49="Fuerte"),2,IF(AND(W49="Detectivo/Correctivo",$BB49="Moderado"),1,IF(AND(W49="Preventivo",$BB49="Fuerte"),1,0)))</f>
        <v>0</v>
      </c>
      <c r="BE49" s="280" t="e">
        <f>+N49-BC49</f>
        <v>#N/A</v>
      </c>
      <c r="BF49" s="280" t="e">
        <f>+P49-BD49</f>
        <v>#N/A</v>
      </c>
      <c r="BG49" s="473" t="e">
        <f>+VLOOKUP(MIN(BE49,BE50,BE51,BE52,BE53,BE54),Listados!$J$18:$K$24,2,TRUE)</f>
        <v>#N/A</v>
      </c>
      <c r="BH49" s="473" t="e">
        <f>+VLOOKUP(MIN(BF49,BF50,BF51,BF52,BF53,BF54),Listados!$J$27:$K$32,2,TRUE)</f>
        <v>#N/A</v>
      </c>
      <c r="BI49" s="473" t="e">
        <f>IF(AND(BG49&lt;&gt;"",BH49&lt;&gt;""),VLOOKUP(BG49&amp;BH49,Listados!$M$3:$N$27,2,FALSE),"")</f>
        <v>#N/A</v>
      </c>
      <c r="BJ49" s="476" t="e">
        <f>+IF($R49="Asumir el riesgo","NA","")</f>
        <v>#N/A</v>
      </c>
      <c r="BK49" s="476" t="e">
        <f>+IF($R49="Asumir el riesgo","NA","")</f>
        <v>#N/A</v>
      </c>
      <c r="BL49" s="476" t="e">
        <f>+IF($R49="Asumir el riesgo","NA","")</f>
        <v>#N/A</v>
      </c>
      <c r="BM49" s="734" t="e">
        <f>+IF($R49="Asumir el riesgo","NA","")</f>
        <v>#N/A</v>
      </c>
    </row>
    <row r="50" spans="1:65" ht="65.099999999999994" customHeight="1">
      <c r="A50" s="710"/>
      <c r="B50" s="711"/>
      <c r="C50" s="713"/>
      <c r="D50" s="274"/>
      <c r="E50" s="274"/>
      <c r="F50" s="702"/>
      <c r="G50" s="714"/>
      <c r="H50" s="264"/>
      <c r="I50" s="264"/>
      <c r="J50" s="264"/>
      <c r="K50" s="275"/>
      <c r="L50" s="276"/>
      <c r="M50" s="712"/>
      <c r="N50" s="705"/>
      <c r="O50" s="708"/>
      <c r="P50" s="705"/>
      <c r="Q50" s="473"/>
      <c r="R50" s="473"/>
      <c r="S50" s="232"/>
      <c r="T50" s="232"/>
      <c r="U50" s="247" t="s">
        <v>748</v>
      </c>
      <c r="V50" s="281"/>
      <c r="W50" s="281"/>
      <c r="X50" s="281"/>
      <c r="Y50" s="232" t="str">
        <f t="shared" si="3"/>
        <v/>
      </c>
      <c r="Z50" s="281"/>
      <c r="AA50" s="232" t="str">
        <f t="shared" si="4"/>
        <v/>
      </c>
      <c r="AB50" s="232"/>
      <c r="AC50" s="232" t="str">
        <f t="shared" si="5"/>
        <v/>
      </c>
      <c r="AD50" s="232"/>
      <c r="AE50" s="232" t="str">
        <f t="shared" si="6"/>
        <v/>
      </c>
      <c r="AF50" s="232"/>
      <c r="AG50" s="232" t="str">
        <f t="shared" si="7"/>
        <v/>
      </c>
      <c r="AH50" s="232"/>
      <c r="AI50" s="232" t="str">
        <f t="shared" si="8"/>
        <v/>
      </c>
      <c r="AJ50" s="232"/>
      <c r="AK50" s="233" t="str">
        <f t="shared" si="0"/>
        <v/>
      </c>
      <c r="AL50" s="277" t="str">
        <f t="shared" si="11"/>
        <v/>
      </c>
      <c r="AM50" s="277" t="str">
        <f t="shared" si="9"/>
        <v/>
      </c>
      <c r="AN50" s="278"/>
      <c r="AO50" s="278"/>
      <c r="AP50" s="278"/>
      <c r="AQ50" s="278"/>
      <c r="AR50" s="278"/>
      <c r="AS50" s="278"/>
      <c r="AT50" s="278"/>
      <c r="AU50" s="273" t="str">
        <f>IFERROR(VLOOKUP(AT50,'Seguridad Información'!$I$61:$J$65,2,0),"")</f>
        <v/>
      </c>
      <c r="AV50" s="273"/>
      <c r="AW50" s="279" t="str">
        <f t="shared" si="1"/>
        <v/>
      </c>
      <c r="AX50" s="277" t="str">
        <f t="shared" si="2"/>
        <v/>
      </c>
      <c r="AY50" s="279" t="str">
        <f>IFERROR(VLOOKUP((CONCATENATE(AM50,AX50)),Listados!$U$3:$V$11,2,FALSE),"")</f>
        <v/>
      </c>
      <c r="AZ50" s="277">
        <f t="shared" si="10"/>
        <v>100</v>
      </c>
      <c r="BA50" s="709"/>
      <c r="BB50" s="709"/>
      <c r="BC50" s="280">
        <f>+IF(AND(W50="Preventivo",BB49="Fuerte"),2,IF(AND(W50="Preventivo",BB49="Moderado"),1,0))</f>
        <v>0</v>
      </c>
      <c r="BD50" s="280">
        <f>+IF(AND(W50="Detectivo/Correctivo",$BB49="Fuerte"),2,IF(AND(W50="Detectivo/Correctivo",$BB50="Moderado"),1,IF(AND(W50="Preventivo",$BB49="Fuerte"),1,0)))</f>
        <v>0</v>
      </c>
      <c r="BE50" s="280" t="e">
        <f>+N49-BC50</f>
        <v>#N/A</v>
      </c>
      <c r="BF50" s="280" t="e">
        <f>+P49-BD50</f>
        <v>#N/A</v>
      </c>
      <c r="BG50" s="473"/>
      <c r="BH50" s="473"/>
      <c r="BI50" s="473"/>
      <c r="BJ50" s="476"/>
      <c r="BK50" s="476"/>
      <c r="BL50" s="476"/>
      <c r="BM50" s="734"/>
    </row>
    <row r="51" spans="1:65" ht="65.099999999999994" customHeight="1">
      <c r="A51" s="710"/>
      <c r="B51" s="711"/>
      <c r="C51" s="713"/>
      <c r="D51" s="274"/>
      <c r="E51" s="274"/>
      <c r="F51" s="702"/>
      <c r="G51" s="714"/>
      <c r="H51" s="264"/>
      <c r="I51" s="264"/>
      <c r="J51" s="264"/>
      <c r="K51" s="275"/>
      <c r="L51" s="276"/>
      <c r="M51" s="712"/>
      <c r="N51" s="705"/>
      <c r="O51" s="708"/>
      <c r="P51" s="705"/>
      <c r="Q51" s="473"/>
      <c r="R51" s="473"/>
      <c r="S51" s="232"/>
      <c r="T51" s="232"/>
      <c r="U51" s="247" t="s">
        <v>748</v>
      </c>
      <c r="V51" s="281"/>
      <c r="W51" s="281"/>
      <c r="X51" s="281"/>
      <c r="Y51" s="232" t="str">
        <f t="shared" si="3"/>
        <v/>
      </c>
      <c r="Z51" s="281"/>
      <c r="AA51" s="232" t="str">
        <f t="shared" si="4"/>
        <v/>
      </c>
      <c r="AB51" s="232"/>
      <c r="AC51" s="232" t="str">
        <f t="shared" si="5"/>
        <v/>
      </c>
      <c r="AD51" s="232"/>
      <c r="AE51" s="232" t="str">
        <f t="shared" si="6"/>
        <v/>
      </c>
      <c r="AF51" s="232"/>
      <c r="AG51" s="232" t="str">
        <f t="shared" si="7"/>
        <v/>
      </c>
      <c r="AH51" s="232"/>
      <c r="AI51" s="232" t="str">
        <f t="shared" si="8"/>
        <v/>
      </c>
      <c r="AJ51" s="232"/>
      <c r="AK51" s="233" t="str">
        <f t="shared" si="0"/>
        <v/>
      </c>
      <c r="AL51" s="277" t="str">
        <f t="shared" si="11"/>
        <v/>
      </c>
      <c r="AM51" s="277" t="str">
        <f t="shared" si="9"/>
        <v/>
      </c>
      <c r="AN51" s="278"/>
      <c r="AO51" s="278"/>
      <c r="AP51" s="278"/>
      <c r="AQ51" s="278"/>
      <c r="AR51" s="278"/>
      <c r="AS51" s="278"/>
      <c r="AT51" s="278"/>
      <c r="AU51" s="273" t="str">
        <f>IFERROR(VLOOKUP(AT51,'Seguridad Información'!$I$61:$J$65,2,0),"")</f>
        <v/>
      </c>
      <c r="AV51" s="273"/>
      <c r="AW51" s="279" t="str">
        <f t="shared" si="1"/>
        <v/>
      </c>
      <c r="AX51" s="277" t="str">
        <f t="shared" si="2"/>
        <v/>
      </c>
      <c r="AY51" s="279" t="str">
        <f>IFERROR(VLOOKUP((CONCATENATE(AM51,AX51)),Listados!$U$3:$V$11,2,FALSE),"")</f>
        <v/>
      </c>
      <c r="AZ51" s="277">
        <f t="shared" si="10"/>
        <v>100</v>
      </c>
      <c r="BA51" s="709"/>
      <c r="BB51" s="709"/>
      <c r="BC51" s="280">
        <f>+IF(AND(W51="Preventivo",BB49="Fuerte"),2,IF(AND(W51="Preventivo",BB49="Moderado"),1,0))</f>
        <v>0</v>
      </c>
      <c r="BD51" s="280">
        <f>+IF(AND(W51="Detectivo/Correctivo",$BB49="Fuerte"),2,IF(AND(W51="Detectivo/Correctivo",$BB51="Moderado"),1,IF(AND(W51="Preventivo",$BB49="Fuerte"),1,0)))</f>
        <v>0</v>
      </c>
      <c r="BE51" s="280" t="e">
        <f>+N49-BC51</f>
        <v>#N/A</v>
      </c>
      <c r="BF51" s="280" t="e">
        <f>+P49-BD51</f>
        <v>#N/A</v>
      </c>
      <c r="BG51" s="473"/>
      <c r="BH51" s="473"/>
      <c r="BI51" s="473"/>
      <c r="BJ51" s="476"/>
      <c r="BK51" s="476"/>
      <c r="BL51" s="476"/>
      <c r="BM51" s="734"/>
    </row>
    <row r="52" spans="1:65" ht="65.099999999999994" customHeight="1">
      <c r="A52" s="710"/>
      <c r="B52" s="711"/>
      <c r="C52" s="713"/>
      <c r="D52" s="274"/>
      <c r="E52" s="274"/>
      <c r="F52" s="702"/>
      <c r="G52" s="714"/>
      <c r="H52" s="264"/>
      <c r="I52" s="264"/>
      <c r="J52" s="264"/>
      <c r="K52" s="275"/>
      <c r="L52" s="276"/>
      <c r="M52" s="712"/>
      <c r="N52" s="705"/>
      <c r="O52" s="708"/>
      <c r="P52" s="705"/>
      <c r="Q52" s="473"/>
      <c r="R52" s="473"/>
      <c r="S52" s="232"/>
      <c r="T52" s="232"/>
      <c r="U52" s="247" t="s">
        <v>748</v>
      </c>
      <c r="V52" s="281"/>
      <c r="W52" s="281"/>
      <c r="X52" s="281"/>
      <c r="Y52" s="232" t="str">
        <f t="shared" si="3"/>
        <v/>
      </c>
      <c r="Z52" s="281"/>
      <c r="AA52" s="232" t="str">
        <f t="shared" si="4"/>
        <v/>
      </c>
      <c r="AB52" s="232"/>
      <c r="AC52" s="232" t="str">
        <f t="shared" si="5"/>
        <v/>
      </c>
      <c r="AD52" s="232"/>
      <c r="AE52" s="232" t="str">
        <f t="shared" si="6"/>
        <v/>
      </c>
      <c r="AF52" s="232"/>
      <c r="AG52" s="232" t="str">
        <f t="shared" si="7"/>
        <v/>
      </c>
      <c r="AH52" s="232"/>
      <c r="AI52" s="232" t="str">
        <f t="shared" si="8"/>
        <v/>
      </c>
      <c r="AJ52" s="232"/>
      <c r="AK52" s="233" t="str">
        <f t="shared" si="0"/>
        <v/>
      </c>
      <c r="AL52" s="277" t="str">
        <f t="shared" si="11"/>
        <v/>
      </c>
      <c r="AM52" s="277" t="str">
        <f t="shared" si="9"/>
        <v/>
      </c>
      <c r="AN52" s="278"/>
      <c r="AO52" s="278"/>
      <c r="AP52" s="278"/>
      <c r="AQ52" s="278"/>
      <c r="AR52" s="278"/>
      <c r="AS52" s="278"/>
      <c r="AT52" s="278"/>
      <c r="AU52" s="273" t="str">
        <f>IFERROR(VLOOKUP(AT52,'Seguridad Información'!$I$61:$J$65,2,0),"")</f>
        <v/>
      </c>
      <c r="AV52" s="273"/>
      <c r="AW52" s="279" t="str">
        <f t="shared" si="1"/>
        <v/>
      </c>
      <c r="AX52" s="277" t="str">
        <f t="shared" si="2"/>
        <v/>
      </c>
      <c r="AY52" s="279" t="str">
        <f>IFERROR(VLOOKUP((CONCATENATE(AM52,AX52)),Listados!$U$3:$V$11,2,FALSE),"")</f>
        <v/>
      </c>
      <c r="AZ52" s="277">
        <f t="shared" si="10"/>
        <v>100</v>
      </c>
      <c r="BA52" s="709"/>
      <c r="BB52" s="709"/>
      <c r="BC52" s="280">
        <f>+IF(AND(W52="Preventivo",BB49="Fuerte"),2,IF(AND(W52="Preventivo",BB49="Moderado"),1,0))</f>
        <v>0</v>
      </c>
      <c r="BD52" s="280">
        <f>+IF(AND(W52="Detectivo/Correctivo",$BB49="Fuerte"),2,IF(AND(W52="Detectivo/Correctivo",$BB52="Moderado"),1,IF(AND(W52="Preventivo",$BB49="Fuerte"),1,0)))</f>
        <v>0</v>
      </c>
      <c r="BE52" s="280" t="e">
        <f>+N49-BC52</f>
        <v>#N/A</v>
      </c>
      <c r="BF52" s="280" t="e">
        <f>+P49-BD52</f>
        <v>#N/A</v>
      </c>
      <c r="BG52" s="473"/>
      <c r="BH52" s="473"/>
      <c r="BI52" s="473"/>
      <c r="BJ52" s="476"/>
      <c r="BK52" s="476"/>
      <c r="BL52" s="476"/>
      <c r="BM52" s="734"/>
    </row>
    <row r="53" spans="1:65" ht="65.099999999999994" customHeight="1">
      <c r="A53" s="710"/>
      <c r="B53" s="711"/>
      <c r="C53" s="713"/>
      <c r="D53" s="274"/>
      <c r="E53" s="274"/>
      <c r="F53" s="702"/>
      <c r="G53" s="714"/>
      <c r="H53" s="264"/>
      <c r="I53" s="264"/>
      <c r="J53" s="264"/>
      <c r="K53" s="275"/>
      <c r="L53" s="276"/>
      <c r="M53" s="712"/>
      <c r="N53" s="705"/>
      <c r="O53" s="708"/>
      <c r="P53" s="705"/>
      <c r="Q53" s="473"/>
      <c r="R53" s="473"/>
      <c r="S53" s="232"/>
      <c r="T53" s="232"/>
      <c r="U53" s="247" t="s">
        <v>748</v>
      </c>
      <c r="V53" s="281"/>
      <c r="W53" s="281"/>
      <c r="X53" s="281"/>
      <c r="Y53" s="232" t="str">
        <f t="shared" si="3"/>
        <v/>
      </c>
      <c r="Z53" s="281"/>
      <c r="AA53" s="232" t="str">
        <f t="shared" si="4"/>
        <v/>
      </c>
      <c r="AB53" s="232"/>
      <c r="AC53" s="232" t="str">
        <f t="shared" si="5"/>
        <v/>
      </c>
      <c r="AD53" s="232"/>
      <c r="AE53" s="232" t="str">
        <f t="shared" si="6"/>
        <v/>
      </c>
      <c r="AF53" s="232"/>
      <c r="AG53" s="232" t="str">
        <f t="shared" si="7"/>
        <v/>
      </c>
      <c r="AH53" s="232"/>
      <c r="AI53" s="232" t="str">
        <f t="shared" si="8"/>
        <v/>
      </c>
      <c r="AJ53" s="232"/>
      <c r="AK53" s="233" t="str">
        <f t="shared" si="0"/>
        <v/>
      </c>
      <c r="AL53" s="277" t="str">
        <f t="shared" si="11"/>
        <v/>
      </c>
      <c r="AM53" s="277" t="str">
        <f t="shared" si="9"/>
        <v/>
      </c>
      <c r="AN53" s="278"/>
      <c r="AO53" s="278"/>
      <c r="AP53" s="278"/>
      <c r="AQ53" s="278"/>
      <c r="AR53" s="278"/>
      <c r="AS53" s="278"/>
      <c r="AT53" s="278"/>
      <c r="AU53" s="273" t="str">
        <f>IFERROR(VLOOKUP(AT53,'Seguridad Información'!$I$61:$J$65,2,0),"")</f>
        <v/>
      </c>
      <c r="AV53" s="273"/>
      <c r="AW53" s="279" t="str">
        <f t="shared" si="1"/>
        <v/>
      </c>
      <c r="AX53" s="277" t="str">
        <f t="shared" si="2"/>
        <v/>
      </c>
      <c r="AY53" s="279" t="str">
        <f>IFERROR(VLOOKUP((CONCATENATE(AM53,AX53)),Listados!$U$3:$V$11,2,FALSE),"")</f>
        <v/>
      </c>
      <c r="AZ53" s="277">
        <f t="shared" si="10"/>
        <v>100</v>
      </c>
      <c r="BA53" s="709"/>
      <c r="BB53" s="709"/>
      <c r="BC53" s="280">
        <f>+IF(AND(W53="Preventivo",BB49="Fuerte"),2,IF(AND(W53="Preventivo",BB49="Moderado"),1,0))</f>
        <v>0</v>
      </c>
      <c r="BD53" s="280">
        <f>+IF(AND(W53="Detectivo/Correctivo",$BB49="Fuerte"),2,IF(AND(W53="Detectivo/Correctivo",$BB53="Moderado"),1,IF(AND(W53="Preventivo",$BB49="Fuerte"),1,0)))</f>
        <v>0</v>
      </c>
      <c r="BE53" s="280" t="e">
        <f>+N49-BC53</f>
        <v>#N/A</v>
      </c>
      <c r="BF53" s="280" t="e">
        <f>+P49-BD53</f>
        <v>#N/A</v>
      </c>
      <c r="BG53" s="473"/>
      <c r="BH53" s="473"/>
      <c r="BI53" s="473"/>
      <c r="BJ53" s="476"/>
      <c r="BK53" s="476"/>
      <c r="BL53" s="476"/>
      <c r="BM53" s="734"/>
    </row>
    <row r="54" spans="1:65" ht="65.099999999999994" customHeight="1">
      <c r="A54" s="710"/>
      <c r="B54" s="711"/>
      <c r="C54" s="713"/>
      <c r="D54" s="274"/>
      <c r="E54" s="274"/>
      <c r="F54" s="702"/>
      <c r="G54" s="714"/>
      <c r="H54" s="264"/>
      <c r="I54" s="264"/>
      <c r="J54" s="264"/>
      <c r="K54" s="275"/>
      <c r="L54" s="276"/>
      <c r="M54" s="712"/>
      <c r="N54" s="705"/>
      <c r="O54" s="708"/>
      <c r="P54" s="705"/>
      <c r="Q54" s="473"/>
      <c r="R54" s="473"/>
      <c r="S54" s="232"/>
      <c r="T54" s="232"/>
      <c r="U54" s="247" t="s">
        <v>748</v>
      </c>
      <c r="V54" s="281"/>
      <c r="W54" s="281"/>
      <c r="X54" s="281"/>
      <c r="Y54" s="232" t="str">
        <f t="shared" si="3"/>
        <v/>
      </c>
      <c r="Z54" s="281"/>
      <c r="AA54" s="232" t="str">
        <f t="shared" si="4"/>
        <v/>
      </c>
      <c r="AB54" s="232"/>
      <c r="AC54" s="232" t="str">
        <f t="shared" si="5"/>
        <v/>
      </c>
      <c r="AD54" s="232"/>
      <c r="AE54" s="232" t="str">
        <f t="shared" si="6"/>
        <v/>
      </c>
      <c r="AF54" s="232"/>
      <c r="AG54" s="232" t="str">
        <f t="shared" si="7"/>
        <v/>
      </c>
      <c r="AH54" s="232"/>
      <c r="AI54" s="232" t="str">
        <f t="shared" si="8"/>
        <v/>
      </c>
      <c r="AJ54" s="232"/>
      <c r="AK54" s="233" t="str">
        <f t="shared" si="0"/>
        <v/>
      </c>
      <c r="AL54" s="277" t="str">
        <f t="shared" si="11"/>
        <v/>
      </c>
      <c r="AM54" s="277" t="str">
        <f t="shared" si="9"/>
        <v/>
      </c>
      <c r="AN54" s="278"/>
      <c r="AO54" s="278"/>
      <c r="AP54" s="278"/>
      <c r="AQ54" s="278"/>
      <c r="AR54" s="278"/>
      <c r="AS54" s="278"/>
      <c r="AT54" s="278"/>
      <c r="AU54" s="273" t="str">
        <f>IFERROR(VLOOKUP(AT54,'Seguridad Información'!$I$61:$J$65,2,0),"")</f>
        <v/>
      </c>
      <c r="AV54" s="273"/>
      <c r="AW54" s="279" t="str">
        <f t="shared" si="1"/>
        <v/>
      </c>
      <c r="AX54" s="277" t="str">
        <f t="shared" si="2"/>
        <v/>
      </c>
      <c r="AY54" s="279" t="str">
        <f>IFERROR(VLOOKUP((CONCATENATE(AM54,AX54)),Listados!$U$3:$V$11,2,FALSE),"")</f>
        <v/>
      </c>
      <c r="AZ54" s="277">
        <f t="shared" si="10"/>
        <v>100</v>
      </c>
      <c r="BA54" s="709"/>
      <c r="BB54" s="709"/>
      <c r="BC54" s="280">
        <f>+IF(AND(W54="Preventivo",BB49="Fuerte"),2,IF(AND(W54="Preventivo",BB49="Moderado"),1,0))</f>
        <v>0</v>
      </c>
      <c r="BD54" s="280">
        <f>+IF(AND(W54="Detectivo/Correctivo",$BB49="Fuerte"),2,IF(AND(W54="Detectivo/Correctivo",$BB54="Moderado"),1,IF(AND(W54="Preventivo",$BB49="Fuerte"),1,0)))</f>
        <v>0</v>
      </c>
      <c r="BE54" s="280" t="e">
        <f>+N49-BC54</f>
        <v>#N/A</v>
      </c>
      <c r="BF54" s="280" t="e">
        <f>+P49-BD54</f>
        <v>#N/A</v>
      </c>
      <c r="BG54" s="473"/>
      <c r="BH54" s="473"/>
      <c r="BI54" s="473"/>
      <c r="BJ54" s="476"/>
      <c r="BK54" s="476"/>
      <c r="BL54" s="476"/>
      <c r="BM54" s="734"/>
    </row>
    <row r="55" spans="1:65" ht="65.099999999999994" customHeight="1">
      <c r="A55" s="710">
        <v>9</v>
      </c>
      <c r="B55" s="711"/>
      <c r="C55" s="713" t="str">
        <f>IFERROR(VLOOKUP(B55,Listados!B$3:C$20,2,FALSE),"")</f>
        <v/>
      </c>
      <c r="D55" s="274"/>
      <c r="E55" s="274"/>
      <c r="F55" s="702"/>
      <c r="G55" s="714"/>
      <c r="H55" s="264"/>
      <c r="I55" s="264"/>
      <c r="J55" s="264"/>
      <c r="K55" s="275"/>
      <c r="L55" s="276"/>
      <c r="M55" s="712"/>
      <c r="N55" s="705" t="e">
        <f>+VLOOKUP(M55,Listados!$K$8:$L$12,2,0)</f>
        <v>#N/A</v>
      </c>
      <c r="O55" s="708"/>
      <c r="P55" s="705" t="e">
        <f>+VLOOKUP(O55,Listados!$K$13:$L$17,2,0)</f>
        <v>#N/A</v>
      </c>
      <c r="Q55" s="473" t="str">
        <f>IF(AND(M55&lt;&gt;"",O55&lt;&gt;""),VLOOKUP(M55&amp;O55,Listados!$M$3:$N$27,2,FALSE),"")</f>
        <v/>
      </c>
      <c r="R55" s="473" t="e">
        <f>+VLOOKUP(Q55,Listados!$P$3:$Q$6,2,FALSE)</f>
        <v>#N/A</v>
      </c>
      <c r="S55" s="232"/>
      <c r="T55" s="232"/>
      <c r="U55" s="247" t="s">
        <v>748</v>
      </c>
      <c r="V55" s="281"/>
      <c r="W55" s="281"/>
      <c r="X55" s="281"/>
      <c r="Y55" s="232" t="str">
        <f t="shared" si="3"/>
        <v/>
      </c>
      <c r="Z55" s="281"/>
      <c r="AA55" s="232" t="str">
        <f t="shared" si="4"/>
        <v/>
      </c>
      <c r="AB55" s="232"/>
      <c r="AC55" s="232" t="str">
        <f t="shared" si="5"/>
        <v/>
      </c>
      <c r="AD55" s="232"/>
      <c r="AE55" s="232" t="str">
        <f t="shared" si="6"/>
        <v/>
      </c>
      <c r="AF55" s="232"/>
      <c r="AG55" s="232" t="str">
        <f t="shared" si="7"/>
        <v/>
      </c>
      <c r="AH55" s="232"/>
      <c r="AI55" s="232" t="str">
        <f t="shared" si="8"/>
        <v/>
      </c>
      <c r="AJ55" s="232"/>
      <c r="AK55" s="233" t="str">
        <f t="shared" si="0"/>
        <v/>
      </c>
      <c r="AL55" s="277" t="str">
        <f t="shared" si="11"/>
        <v/>
      </c>
      <c r="AM55" s="277" t="str">
        <f t="shared" si="9"/>
        <v/>
      </c>
      <c r="AN55" s="278"/>
      <c r="AO55" s="278"/>
      <c r="AP55" s="278"/>
      <c r="AQ55" s="278"/>
      <c r="AR55" s="278"/>
      <c r="AS55" s="278"/>
      <c r="AT55" s="278"/>
      <c r="AU55" s="273" t="str">
        <f>IFERROR(VLOOKUP(AT55,'Seguridad Información'!$I$61:$J$65,2,0),"")</f>
        <v/>
      </c>
      <c r="AV55" s="273"/>
      <c r="AW55" s="279" t="str">
        <f t="shared" si="1"/>
        <v/>
      </c>
      <c r="AX55" s="277" t="str">
        <f t="shared" si="2"/>
        <v/>
      </c>
      <c r="AY55" s="279" t="str">
        <f>IFERROR(VLOOKUP((CONCATENATE(AM55,AX55)),Listados!$U$3:$V$11,2,FALSE),"")</f>
        <v/>
      </c>
      <c r="AZ55" s="277">
        <f t="shared" si="10"/>
        <v>100</v>
      </c>
      <c r="BA55" s="709">
        <f>AVERAGE(AZ55:AZ60)</f>
        <v>100</v>
      </c>
      <c r="BB55" s="709" t="str">
        <f>IF(BA55&lt;=50, "Débil", IF(BA55&lt;=99,"Moderado","Fuerte"))</f>
        <v>Fuerte</v>
      </c>
      <c r="BC55" s="280">
        <f>+IF(AND(W55="Preventivo",BB55="Fuerte"),2,IF(AND(W55="Preventivo",BB55="Moderado"),1,0))</f>
        <v>0</v>
      </c>
      <c r="BD55" s="280">
        <f>+IF(AND(W55="Detectivo/Correctivo",$BB55="Fuerte"),2,IF(AND(W55="Detectivo/Correctivo",$BB55="Moderado"),1,IF(AND(W55="Preventivo",$BB55="Fuerte"),1,0)))</f>
        <v>0</v>
      </c>
      <c r="BE55" s="280" t="e">
        <f>+N55-BC55</f>
        <v>#N/A</v>
      </c>
      <c r="BF55" s="280" t="e">
        <f>+P55-BD55</f>
        <v>#N/A</v>
      </c>
      <c r="BG55" s="473" t="e">
        <f>+VLOOKUP(MIN(BE55,BE56,BE57,BE58,BE59,BE60),Listados!$J$18:$K$24,2,TRUE)</f>
        <v>#N/A</v>
      </c>
      <c r="BH55" s="473" t="e">
        <f>+VLOOKUP(MIN(BF55,BF56,BF57,BF58,BF59,BF60),Listados!$J$27:$K$32,2,TRUE)</f>
        <v>#N/A</v>
      </c>
      <c r="BI55" s="473" t="e">
        <f>IF(AND(BG55&lt;&gt;"",BH55&lt;&gt;""),VLOOKUP(BG55&amp;BH55,Listados!$M$3:$N$27,2,FALSE),"")</f>
        <v>#N/A</v>
      </c>
      <c r="BJ55" s="476" t="e">
        <f>+IF($R55="Asumir el riesgo","NA","")</f>
        <v>#N/A</v>
      </c>
      <c r="BK55" s="476" t="e">
        <f>+IF($R55="Asumir el riesgo","NA","")</f>
        <v>#N/A</v>
      </c>
      <c r="BL55" s="476" t="e">
        <f>+IF($R55="Asumir el riesgo","NA","")</f>
        <v>#N/A</v>
      </c>
      <c r="BM55" s="734" t="e">
        <f>+IF($R55="Asumir el riesgo","NA","")</f>
        <v>#N/A</v>
      </c>
    </row>
    <row r="56" spans="1:65" ht="65.099999999999994" customHeight="1">
      <c r="A56" s="710"/>
      <c r="B56" s="711"/>
      <c r="C56" s="713"/>
      <c r="D56" s="274"/>
      <c r="E56" s="274"/>
      <c r="F56" s="702"/>
      <c r="G56" s="714"/>
      <c r="H56" s="264"/>
      <c r="I56" s="264"/>
      <c r="J56" s="264"/>
      <c r="K56" s="275"/>
      <c r="L56" s="276"/>
      <c r="M56" s="712"/>
      <c r="N56" s="705"/>
      <c r="O56" s="708"/>
      <c r="P56" s="705"/>
      <c r="Q56" s="473"/>
      <c r="R56" s="473"/>
      <c r="S56" s="232"/>
      <c r="T56" s="232"/>
      <c r="U56" s="247" t="s">
        <v>748</v>
      </c>
      <c r="V56" s="281"/>
      <c r="W56" s="281"/>
      <c r="X56" s="281"/>
      <c r="Y56" s="232" t="str">
        <f t="shared" si="3"/>
        <v/>
      </c>
      <c r="Z56" s="281"/>
      <c r="AA56" s="232" t="str">
        <f t="shared" si="4"/>
        <v/>
      </c>
      <c r="AB56" s="232"/>
      <c r="AC56" s="232" t="str">
        <f t="shared" si="5"/>
        <v/>
      </c>
      <c r="AD56" s="232"/>
      <c r="AE56" s="232" t="str">
        <f t="shared" si="6"/>
        <v/>
      </c>
      <c r="AF56" s="232"/>
      <c r="AG56" s="232" t="str">
        <f t="shared" si="7"/>
        <v/>
      </c>
      <c r="AH56" s="232"/>
      <c r="AI56" s="232" t="str">
        <f t="shared" si="8"/>
        <v/>
      </c>
      <c r="AJ56" s="232"/>
      <c r="AK56" s="233" t="str">
        <f t="shared" si="0"/>
        <v/>
      </c>
      <c r="AL56" s="277" t="str">
        <f t="shared" si="11"/>
        <v/>
      </c>
      <c r="AM56" s="277" t="str">
        <f t="shared" si="9"/>
        <v/>
      </c>
      <c r="AN56" s="278"/>
      <c r="AO56" s="278"/>
      <c r="AP56" s="278"/>
      <c r="AQ56" s="278"/>
      <c r="AR56" s="278"/>
      <c r="AS56" s="278"/>
      <c r="AT56" s="278"/>
      <c r="AU56" s="273" t="str">
        <f>IFERROR(VLOOKUP(AT56,'Seguridad Información'!$I$61:$J$65,2,0),"")</f>
        <v/>
      </c>
      <c r="AV56" s="273"/>
      <c r="AW56" s="279" t="str">
        <f t="shared" si="1"/>
        <v/>
      </c>
      <c r="AX56" s="277" t="str">
        <f t="shared" si="2"/>
        <v/>
      </c>
      <c r="AY56" s="279" t="str">
        <f>IFERROR(VLOOKUP((CONCATENATE(AM56,AX56)),Listados!$U$3:$V$11,2,FALSE),"")</f>
        <v/>
      </c>
      <c r="AZ56" s="277">
        <f t="shared" si="10"/>
        <v>100</v>
      </c>
      <c r="BA56" s="709"/>
      <c r="BB56" s="709"/>
      <c r="BC56" s="280">
        <f>+IF(AND(W56="Preventivo",BB55="Fuerte"),2,IF(AND(W56="Preventivo",BB55="Moderado"),1,0))</f>
        <v>0</v>
      </c>
      <c r="BD56" s="280">
        <f>+IF(AND(W56="Detectivo/Correctivo",$BB55="Fuerte"),2,IF(AND(W56="Detectivo/Correctivo",$BB56="Moderado"),1,IF(AND(W56="Preventivo",$BB55="Fuerte"),1,0)))</f>
        <v>0</v>
      </c>
      <c r="BE56" s="280" t="e">
        <f>+N55-BC56</f>
        <v>#N/A</v>
      </c>
      <c r="BF56" s="280" t="e">
        <f>+P55-BD56</f>
        <v>#N/A</v>
      </c>
      <c r="BG56" s="473"/>
      <c r="BH56" s="473"/>
      <c r="BI56" s="473"/>
      <c r="BJ56" s="476"/>
      <c r="BK56" s="476"/>
      <c r="BL56" s="476"/>
      <c r="BM56" s="734"/>
    </row>
    <row r="57" spans="1:65" ht="65.099999999999994" customHeight="1">
      <c r="A57" s="710"/>
      <c r="B57" s="711"/>
      <c r="C57" s="713"/>
      <c r="D57" s="274"/>
      <c r="E57" s="274"/>
      <c r="F57" s="702"/>
      <c r="G57" s="714"/>
      <c r="H57" s="264"/>
      <c r="I57" s="264"/>
      <c r="J57" s="264"/>
      <c r="K57" s="275"/>
      <c r="L57" s="276"/>
      <c r="M57" s="712"/>
      <c r="N57" s="705"/>
      <c r="O57" s="708"/>
      <c r="P57" s="705"/>
      <c r="Q57" s="473"/>
      <c r="R57" s="473"/>
      <c r="S57" s="232"/>
      <c r="T57" s="232"/>
      <c r="U57" s="247" t="s">
        <v>748</v>
      </c>
      <c r="V57" s="281"/>
      <c r="W57" s="281"/>
      <c r="X57" s="281"/>
      <c r="Y57" s="232" t="str">
        <f t="shared" si="3"/>
        <v/>
      </c>
      <c r="Z57" s="281"/>
      <c r="AA57" s="232" t="str">
        <f t="shared" si="4"/>
        <v/>
      </c>
      <c r="AB57" s="232"/>
      <c r="AC57" s="232" t="str">
        <f t="shared" si="5"/>
        <v/>
      </c>
      <c r="AD57" s="232"/>
      <c r="AE57" s="232" t="str">
        <f t="shared" si="6"/>
        <v/>
      </c>
      <c r="AF57" s="232"/>
      <c r="AG57" s="232" t="str">
        <f t="shared" si="7"/>
        <v/>
      </c>
      <c r="AH57" s="232"/>
      <c r="AI57" s="232" t="str">
        <f t="shared" si="8"/>
        <v/>
      </c>
      <c r="AJ57" s="232"/>
      <c r="AK57" s="233" t="str">
        <f t="shared" si="0"/>
        <v/>
      </c>
      <c r="AL57" s="277" t="str">
        <f t="shared" si="11"/>
        <v/>
      </c>
      <c r="AM57" s="277" t="str">
        <f t="shared" si="9"/>
        <v/>
      </c>
      <c r="AN57" s="278"/>
      <c r="AO57" s="278"/>
      <c r="AP57" s="278"/>
      <c r="AQ57" s="278"/>
      <c r="AR57" s="278"/>
      <c r="AS57" s="278"/>
      <c r="AT57" s="278"/>
      <c r="AU57" s="273" t="str">
        <f>IFERROR(VLOOKUP(AT57,'Seguridad Información'!$I$61:$J$65,2,0),"")</f>
        <v/>
      </c>
      <c r="AV57" s="273"/>
      <c r="AW57" s="279" t="str">
        <f t="shared" si="1"/>
        <v/>
      </c>
      <c r="AX57" s="277" t="str">
        <f t="shared" si="2"/>
        <v/>
      </c>
      <c r="AY57" s="279" t="str">
        <f>IFERROR(VLOOKUP((CONCATENATE(AM57,AX57)),Listados!$U$3:$V$11,2,FALSE),"")</f>
        <v/>
      </c>
      <c r="AZ57" s="277">
        <f t="shared" si="10"/>
        <v>100</v>
      </c>
      <c r="BA57" s="709"/>
      <c r="BB57" s="709"/>
      <c r="BC57" s="280">
        <f>+IF(AND(W57="Preventivo",BB55="Fuerte"),2,IF(AND(W57="Preventivo",BB55="Moderado"),1,0))</f>
        <v>0</v>
      </c>
      <c r="BD57" s="280">
        <f>+IF(AND(W57="Detectivo/Correctivo",$BB55="Fuerte"),2,IF(AND(W57="Detectivo/Correctivo",$BB57="Moderado"),1,IF(AND(W57="Preventivo",$BB55="Fuerte"),1,0)))</f>
        <v>0</v>
      </c>
      <c r="BE57" s="280" t="e">
        <f>+N55-BC57</f>
        <v>#N/A</v>
      </c>
      <c r="BF57" s="280" t="e">
        <f>+P55-BD57</f>
        <v>#N/A</v>
      </c>
      <c r="BG57" s="473"/>
      <c r="BH57" s="473"/>
      <c r="BI57" s="473"/>
      <c r="BJ57" s="476"/>
      <c r="BK57" s="476"/>
      <c r="BL57" s="476"/>
      <c r="BM57" s="734"/>
    </row>
    <row r="58" spans="1:65" ht="65.099999999999994" customHeight="1">
      <c r="A58" s="710"/>
      <c r="B58" s="711"/>
      <c r="C58" s="713"/>
      <c r="D58" s="274"/>
      <c r="E58" s="274"/>
      <c r="F58" s="702"/>
      <c r="G58" s="714"/>
      <c r="H58" s="264"/>
      <c r="I58" s="264"/>
      <c r="J58" s="264"/>
      <c r="K58" s="275"/>
      <c r="L58" s="276"/>
      <c r="M58" s="712"/>
      <c r="N58" s="705"/>
      <c r="O58" s="708"/>
      <c r="P58" s="705"/>
      <c r="Q58" s="473"/>
      <c r="R58" s="473"/>
      <c r="S58" s="232"/>
      <c r="T58" s="232"/>
      <c r="U58" s="247" t="s">
        <v>748</v>
      </c>
      <c r="V58" s="281"/>
      <c r="W58" s="281"/>
      <c r="X58" s="281"/>
      <c r="Y58" s="232" t="str">
        <f t="shared" si="3"/>
        <v/>
      </c>
      <c r="Z58" s="281"/>
      <c r="AA58" s="232" t="str">
        <f t="shared" si="4"/>
        <v/>
      </c>
      <c r="AB58" s="232"/>
      <c r="AC58" s="232" t="str">
        <f t="shared" si="5"/>
        <v/>
      </c>
      <c r="AD58" s="232"/>
      <c r="AE58" s="232" t="str">
        <f t="shared" si="6"/>
        <v/>
      </c>
      <c r="AF58" s="232"/>
      <c r="AG58" s="232" t="str">
        <f t="shared" si="7"/>
        <v/>
      </c>
      <c r="AH58" s="232"/>
      <c r="AI58" s="232" t="str">
        <f t="shared" si="8"/>
        <v/>
      </c>
      <c r="AJ58" s="232"/>
      <c r="AK58" s="233" t="str">
        <f t="shared" si="0"/>
        <v/>
      </c>
      <c r="AL58" s="277" t="str">
        <f t="shared" si="11"/>
        <v/>
      </c>
      <c r="AM58" s="277" t="str">
        <f t="shared" si="9"/>
        <v/>
      </c>
      <c r="AN58" s="278"/>
      <c r="AO58" s="278"/>
      <c r="AP58" s="278"/>
      <c r="AQ58" s="278"/>
      <c r="AR58" s="278"/>
      <c r="AS58" s="278"/>
      <c r="AT58" s="278"/>
      <c r="AU58" s="273" t="str">
        <f>IFERROR(VLOOKUP(AT58,'Seguridad Información'!$I$61:$J$65,2,0),"")</f>
        <v/>
      </c>
      <c r="AV58" s="273"/>
      <c r="AW58" s="279" t="str">
        <f t="shared" si="1"/>
        <v/>
      </c>
      <c r="AX58" s="277" t="str">
        <f t="shared" si="2"/>
        <v/>
      </c>
      <c r="AY58" s="279" t="str">
        <f>IFERROR(VLOOKUP((CONCATENATE(AM58,AX58)),Listados!$U$3:$V$11,2,FALSE),"")</f>
        <v/>
      </c>
      <c r="AZ58" s="277">
        <f t="shared" si="10"/>
        <v>100</v>
      </c>
      <c r="BA58" s="709"/>
      <c r="BB58" s="709"/>
      <c r="BC58" s="280">
        <f>+IF(AND(W58="Preventivo",BB55="Fuerte"),2,IF(AND(W58="Preventivo",BB55="Moderado"),1,0))</f>
        <v>0</v>
      </c>
      <c r="BD58" s="280">
        <f>+IF(AND(W58="Detectivo/Correctivo",$BB55="Fuerte"),2,IF(AND(W58="Detectivo/Correctivo",$BB58="Moderado"),1,IF(AND(W58="Preventivo",$BB55="Fuerte"),1,0)))</f>
        <v>0</v>
      </c>
      <c r="BE58" s="280" t="e">
        <f>+N55-BC58</f>
        <v>#N/A</v>
      </c>
      <c r="BF58" s="280" t="e">
        <f>+P55-BD58</f>
        <v>#N/A</v>
      </c>
      <c r="BG58" s="473"/>
      <c r="BH58" s="473"/>
      <c r="BI58" s="473"/>
      <c r="BJ58" s="476"/>
      <c r="BK58" s="476"/>
      <c r="BL58" s="476"/>
      <c r="BM58" s="734"/>
    </row>
    <row r="59" spans="1:65" ht="65.099999999999994" customHeight="1">
      <c r="A59" s="710"/>
      <c r="B59" s="711"/>
      <c r="C59" s="713"/>
      <c r="D59" s="274"/>
      <c r="E59" s="274"/>
      <c r="F59" s="702"/>
      <c r="G59" s="714"/>
      <c r="H59" s="264"/>
      <c r="I59" s="264"/>
      <c r="J59" s="264"/>
      <c r="K59" s="275"/>
      <c r="L59" s="276"/>
      <c r="M59" s="712"/>
      <c r="N59" s="705"/>
      <c r="O59" s="708"/>
      <c r="P59" s="705"/>
      <c r="Q59" s="473"/>
      <c r="R59" s="473"/>
      <c r="S59" s="232"/>
      <c r="T59" s="232"/>
      <c r="U59" s="247" t="s">
        <v>748</v>
      </c>
      <c r="V59" s="281"/>
      <c r="W59" s="281"/>
      <c r="X59" s="281"/>
      <c r="Y59" s="232" t="str">
        <f t="shared" si="3"/>
        <v/>
      </c>
      <c r="Z59" s="281"/>
      <c r="AA59" s="232" t="str">
        <f t="shared" si="4"/>
        <v/>
      </c>
      <c r="AB59" s="232"/>
      <c r="AC59" s="232" t="str">
        <f t="shared" si="5"/>
        <v/>
      </c>
      <c r="AD59" s="232"/>
      <c r="AE59" s="232" t="str">
        <f t="shared" si="6"/>
        <v/>
      </c>
      <c r="AF59" s="232"/>
      <c r="AG59" s="232" t="str">
        <f t="shared" si="7"/>
        <v/>
      </c>
      <c r="AH59" s="232"/>
      <c r="AI59" s="232" t="str">
        <f t="shared" si="8"/>
        <v/>
      </c>
      <c r="AJ59" s="232"/>
      <c r="AK59" s="233" t="str">
        <f t="shared" si="0"/>
        <v/>
      </c>
      <c r="AL59" s="277" t="str">
        <f t="shared" si="11"/>
        <v/>
      </c>
      <c r="AM59" s="277" t="str">
        <f t="shared" si="9"/>
        <v/>
      </c>
      <c r="AN59" s="278"/>
      <c r="AO59" s="278"/>
      <c r="AP59" s="278"/>
      <c r="AQ59" s="278"/>
      <c r="AR59" s="278"/>
      <c r="AS59" s="278"/>
      <c r="AT59" s="278"/>
      <c r="AU59" s="273" t="str">
        <f>IFERROR(VLOOKUP(AT59,'Seguridad Información'!$I$61:$J$65,2,0),"")</f>
        <v/>
      </c>
      <c r="AV59" s="273"/>
      <c r="AW59" s="279" t="str">
        <f t="shared" si="1"/>
        <v/>
      </c>
      <c r="AX59" s="277" t="str">
        <f t="shared" si="2"/>
        <v/>
      </c>
      <c r="AY59" s="279" t="str">
        <f>IFERROR(VLOOKUP((CONCATENATE(AM59,AX59)),Listados!$U$3:$V$11,2,FALSE),"")</f>
        <v/>
      </c>
      <c r="AZ59" s="277">
        <f t="shared" si="10"/>
        <v>100</v>
      </c>
      <c r="BA59" s="709"/>
      <c r="BB59" s="709"/>
      <c r="BC59" s="280">
        <f>+IF(AND(W59="Preventivo",BB55="Fuerte"),2,IF(AND(W59="Preventivo",BB55="Moderado"),1,0))</f>
        <v>0</v>
      </c>
      <c r="BD59" s="280">
        <f>+IF(AND(W59="Detectivo/Correctivo",$BB55="Fuerte"),2,IF(AND(W59="Detectivo/Correctivo",$BB59="Moderado"),1,IF(AND(W59="Preventivo",$BB55="Fuerte"),1,0)))</f>
        <v>0</v>
      </c>
      <c r="BE59" s="280" t="e">
        <f>+N55-BC59</f>
        <v>#N/A</v>
      </c>
      <c r="BF59" s="280" t="e">
        <f>+P55-BD59</f>
        <v>#N/A</v>
      </c>
      <c r="BG59" s="473"/>
      <c r="BH59" s="473"/>
      <c r="BI59" s="473"/>
      <c r="BJ59" s="476"/>
      <c r="BK59" s="476"/>
      <c r="BL59" s="476"/>
      <c r="BM59" s="734"/>
    </row>
    <row r="60" spans="1:65" ht="65.099999999999994" customHeight="1">
      <c r="A60" s="710"/>
      <c r="B60" s="711"/>
      <c r="C60" s="713"/>
      <c r="D60" s="274"/>
      <c r="E60" s="274"/>
      <c r="F60" s="702"/>
      <c r="G60" s="714"/>
      <c r="H60" s="264"/>
      <c r="I60" s="264"/>
      <c r="J60" s="264"/>
      <c r="K60" s="275"/>
      <c r="L60" s="276"/>
      <c r="M60" s="712"/>
      <c r="N60" s="705"/>
      <c r="O60" s="708"/>
      <c r="P60" s="705"/>
      <c r="Q60" s="473"/>
      <c r="R60" s="473"/>
      <c r="S60" s="232"/>
      <c r="T60" s="232"/>
      <c r="U60" s="247" t="s">
        <v>748</v>
      </c>
      <c r="V60" s="281"/>
      <c r="W60" s="281"/>
      <c r="X60" s="281"/>
      <c r="Y60" s="232" t="str">
        <f t="shared" si="3"/>
        <v/>
      </c>
      <c r="Z60" s="281"/>
      <c r="AA60" s="232" t="str">
        <f t="shared" si="4"/>
        <v/>
      </c>
      <c r="AB60" s="232"/>
      <c r="AC60" s="232" t="str">
        <f t="shared" si="5"/>
        <v/>
      </c>
      <c r="AD60" s="232"/>
      <c r="AE60" s="232" t="str">
        <f t="shared" si="6"/>
        <v/>
      </c>
      <c r="AF60" s="232"/>
      <c r="AG60" s="232" t="str">
        <f t="shared" si="7"/>
        <v/>
      </c>
      <c r="AH60" s="232"/>
      <c r="AI60" s="232" t="str">
        <f t="shared" si="8"/>
        <v/>
      </c>
      <c r="AJ60" s="232"/>
      <c r="AK60" s="233" t="str">
        <f t="shared" si="0"/>
        <v/>
      </c>
      <c r="AL60" s="277" t="str">
        <f t="shared" si="11"/>
        <v/>
      </c>
      <c r="AM60" s="277" t="str">
        <f t="shared" si="9"/>
        <v/>
      </c>
      <c r="AN60" s="278"/>
      <c r="AO60" s="278"/>
      <c r="AP60" s="278"/>
      <c r="AQ60" s="278"/>
      <c r="AR60" s="278"/>
      <c r="AS60" s="278"/>
      <c r="AT60" s="278"/>
      <c r="AU60" s="273" t="str">
        <f>IFERROR(VLOOKUP(AT60,'Seguridad Información'!$I$61:$J$65,2,0),"")</f>
        <v/>
      </c>
      <c r="AV60" s="273"/>
      <c r="AW60" s="279" t="str">
        <f t="shared" si="1"/>
        <v/>
      </c>
      <c r="AX60" s="277" t="str">
        <f t="shared" si="2"/>
        <v/>
      </c>
      <c r="AY60" s="279" t="str">
        <f>IFERROR(VLOOKUP((CONCATENATE(AM60,AX60)),Listados!$U$3:$V$11,2,FALSE),"")</f>
        <v/>
      </c>
      <c r="AZ60" s="277">
        <f t="shared" si="10"/>
        <v>100</v>
      </c>
      <c r="BA60" s="709"/>
      <c r="BB60" s="709"/>
      <c r="BC60" s="280">
        <f>+IF(AND(W60="Preventivo",BB55="Fuerte"),2,IF(AND(W60="Preventivo",BB55="Moderado"),1,0))</f>
        <v>0</v>
      </c>
      <c r="BD60" s="280">
        <f>+IF(AND(W60="Detectivo/Correctivo",$BB55="Fuerte"),2,IF(AND(W60="Detectivo/Correctivo",$BB60="Moderado"),1,IF(AND(W60="Preventivo",$BB55="Fuerte"),1,0)))</f>
        <v>0</v>
      </c>
      <c r="BE60" s="280" t="e">
        <f>+N55-BC60</f>
        <v>#N/A</v>
      </c>
      <c r="BF60" s="280" t="e">
        <f>+P55-BD60</f>
        <v>#N/A</v>
      </c>
      <c r="BG60" s="473"/>
      <c r="BH60" s="473"/>
      <c r="BI60" s="473"/>
      <c r="BJ60" s="476"/>
      <c r="BK60" s="476"/>
      <c r="BL60" s="476"/>
      <c r="BM60" s="734"/>
    </row>
    <row r="61" spans="1:65" ht="65.099999999999994" customHeight="1">
      <c r="A61" s="710">
        <v>10</v>
      </c>
      <c r="B61" s="711"/>
      <c r="C61" s="713" t="str">
        <f>IFERROR(VLOOKUP(B61,Listados!B$3:C$20,2,FALSE),"")</f>
        <v/>
      </c>
      <c r="D61" s="274"/>
      <c r="E61" s="274"/>
      <c r="F61" s="702"/>
      <c r="G61" s="714"/>
      <c r="H61" s="264"/>
      <c r="I61" s="264"/>
      <c r="J61" s="264"/>
      <c r="K61" s="275"/>
      <c r="L61" s="276"/>
      <c r="M61" s="712"/>
      <c r="N61" s="705" t="e">
        <f>+VLOOKUP(M61,Listados!$K$8:$L$12,2,0)</f>
        <v>#N/A</v>
      </c>
      <c r="O61" s="708"/>
      <c r="P61" s="705" t="e">
        <f>+VLOOKUP(O61,Listados!$K$13:$L$17,2,0)</f>
        <v>#N/A</v>
      </c>
      <c r="Q61" s="473" t="str">
        <f>IF(AND(M61&lt;&gt;"",O61&lt;&gt;""),VLOOKUP(M61&amp;O61,Listados!$M$3:$N$27,2,FALSE),"")</f>
        <v/>
      </c>
      <c r="R61" s="473" t="e">
        <f>+VLOOKUP(Q61,Listados!$P$3:$Q$6,2,FALSE)</f>
        <v>#N/A</v>
      </c>
      <c r="S61" s="232"/>
      <c r="T61" s="232"/>
      <c r="U61" s="247" t="s">
        <v>748</v>
      </c>
      <c r="V61" s="281"/>
      <c r="W61" s="281"/>
      <c r="X61" s="281"/>
      <c r="Y61" s="232" t="str">
        <f t="shared" si="3"/>
        <v/>
      </c>
      <c r="Z61" s="281"/>
      <c r="AA61" s="232" t="str">
        <f t="shared" si="4"/>
        <v/>
      </c>
      <c r="AB61" s="232"/>
      <c r="AC61" s="232" t="str">
        <f t="shared" si="5"/>
        <v/>
      </c>
      <c r="AD61" s="232"/>
      <c r="AE61" s="232" t="str">
        <f t="shared" si="6"/>
        <v/>
      </c>
      <c r="AF61" s="232"/>
      <c r="AG61" s="232" t="str">
        <f t="shared" si="7"/>
        <v/>
      </c>
      <c r="AH61" s="232"/>
      <c r="AI61" s="232" t="str">
        <f t="shared" si="8"/>
        <v/>
      </c>
      <c r="AJ61" s="232"/>
      <c r="AK61" s="233" t="str">
        <f t="shared" si="0"/>
        <v/>
      </c>
      <c r="AL61" s="277" t="str">
        <f t="shared" si="11"/>
        <v/>
      </c>
      <c r="AM61" s="277" t="str">
        <f t="shared" si="9"/>
        <v/>
      </c>
      <c r="AN61" s="278"/>
      <c r="AO61" s="278"/>
      <c r="AP61" s="278"/>
      <c r="AQ61" s="278"/>
      <c r="AR61" s="278"/>
      <c r="AS61" s="278"/>
      <c r="AT61" s="278"/>
      <c r="AU61" s="273" t="str">
        <f>IFERROR(VLOOKUP(AT61,'Seguridad Información'!$I$61:$J$65,2,0),"")</f>
        <v/>
      </c>
      <c r="AV61" s="273"/>
      <c r="AW61" s="279" t="str">
        <f t="shared" si="1"/>
        <v/>
      </c>
      <c r="AX61" s="277" t="str">
        <f t="shared" si="2"/>
        <v/>
      </c>
      <c r="AY61" s="279" t="str">
        <f>IFERROR(VLOOKUP((CONCATENATE(AM61,AX61)),Listados!$U$3:$V$11,2,FALSE),"")</f>
        <v/>
      </c>
      <c r="AZ61" s="277">
        <f t="shared" si="10"/>
        <v>100</v>
      </c>
      <c r="BA61" s="709">
        <f>AVERAGE(AZ61:AZ66)</f>
        <v>100</v>
      </c>
      <c r="BB61" s="709" t="str">
        <f>IF(BA61&lt;=50, "Débil", IF(BA61&lt;=99,"Moderado","Fuerte"))</f>
        <v>Fuerte</v>
      </c>
      <c r="BC61" s="280">
        <f>+IF(AND(W61="Preventivo",BB61="Fuerte"),2,IF(AND(W61="Preventivo",BB61="Moderado"),1,0))</f>
        <v>0</v>
      </c>
      <c r="BD61" s="280">
        <f>+IF(AND(W61="Detectivo/Correctivo",$BB61="Fuerte"),2,IF(AND(W61="Detectivo/Correctivo",$BB61="Moderado"),1,IF(AND(W61="Preventivo",$BB61="Fuerte"),1,0)))</f>
        <v>0</v>
      </c>
      <c r="BE61" s="280" t="e">
        <f>+N61-BC61</f>
        <v>#N/A</v>
      </c>
      <c r="BF61" s="280" t="e">
        <f>+P61-BD61</f>
        <v>#N/A</v>
      </c>
      <c r="BG61" s="473" t="e">
        <f>+VLOOKUP(MIN(BE61,BE62,BE63,BE64,BE65,BE66),Listados!$J$18:$K$24,2,TRUE)</f>
        <v>#N/A</v>
      </c>
      <c r="BH61" s="473" t="e">
        <f>+VLOOKUP(MIN(BF61,BF62,BF63,BF64,BF65,BF66),Listados!$J$27:$K$32,2,TRUE)</f>
        <v>#N/A</v>
      </c>
      <c r="BI61" s="473" t="e">
        <f>IF(AND(BG61&lt;&gt;"",BH61&lt;&gt;""),VLOOKUP(BG61&amp;BH61,Listados!$M$3:$N$27,2,FALSE),"")</f>
        <v>#N/A</v>
      </c>
      <c r="BJ61" s="476" t="e">
        <f>+IF($R61="Asumir el riesgo","NA","")</f>
        <v>#N/A</v>
      </c>
      <c r="BK61" s="476" t="e">
        <f>+IF($R61="Asumir el riesgo","NA","")</f>
        <v>#N/A</v>
      </c>
      <c r="BL61" s="476" t="e">
        <f>+IF($R61="Asumir el riesgo","NA","")</f>
        <v>#N/A</v>
      </c>
      <c r="BM61" s="734" t="e">
        <f>+IF($R61="Asumir el riesgo","NA","")</f>
        <v>#N/A</v>
      </c>
    </row>
    <row r="62" spans="1:65" ht="65.099999999999994" customHeight="1">
      <c r="A62" s="710"/>
      <c r="B62" s="711"/>
      <c r="C62" s="713"/>
      <c r="D62" s="274"/>
      <c r="E62" s="274"/>
      <c r="F62" s="702"/>
      <c r="G62" s="714"/>
      <c r="H62" s="264"/>
      <c r="I62" s="264"/>
      <c r="J62" s="264"/>
      <c r="K62" s="275"/>
      <c r="L62" s="276"/>
      <c r="M62" s="712"/>
      <c r="N62" s="705"/>
      <c r="O62" s="708"/>
      <c r="P62" s="705"/>
      <c r="Q62" s="473"/>
      <c r="R62" s="473"/>
      <c r="S62" s="232"/>
      <c r="T62" s="232"/>
      <c r="U62" s="247" t="s">
        <v>748</v>
      </c>
      <c r="V62" s="281"/>
      <c r="W62" s="281"/>
      <c r="X62" s="281"/>
      <c r="Y62" s="232" t="str">
        <f t="shared" si="3"/>
        <v/>
      </c>
      <c r="Z62" s="281"/>
      <c r="AA62" s="232" t="str">
        <f t="shared" si="4"/>
        <v/>
      </c>
      <c r="AB62" s="232"/>
      <c r="AC62" s="232" t="str">
        <f t="shared" si="5"/>
        <v/>
      </c>
      <c r="AD62" s="232"/>
      <c r="AE62" s="232" t="str">
        <f t="shared" si="6"/>
        <v/>
      </c>
      <c r="AF62" s="232"/>
      <c r="AG62" s="232" t="str">
        <f t="shared" si="7"/>
        <v/>
      </c>
      <c r="AH62" s="232"/>
      <c r="AI62" s="232" t="str">
        <f t="shared" si="8"/>
        <v/>
      </c>
      <c r="AJ62" s="232"/>
      <c r="AK62" s="233" t="str">
        <f t="shared" si="0"/>
        <v/>
      </c>
      <c r="AL62" s="277" t="str">
        <f t="shared" si="11"/>
        <v/>
      </c>
      <c r="AM62" s="277" t="str">
        <f t="shared" si="9"/>
        <v/>
      </c>
      <c r="AN62" s="278"/>
      <c r="AO62" s="278"/>
      <c r="AP62" s="278"/>
      <c r="AQ62" s="278"/>
      <c r="AR62" s="278"/>
      <c r="AS62" s="278"/>
      <c r="AT62" s="278"/>
      <c r="AU62" s="273" t="str">
        <f>IFERROR(VLOOKUP(AT62,'Seguridad Información'!$I$61:$J$65,2,0),"")</f>
        <v/>
      </c>
      <c r="AV62" s="273"/>
      <c r="AW62" s="279" t="str">
        <f t="shared" si="1"/>
        <v/>
      </c>
      <c r="AX62" s="277" t="str">
        <f t="shared" si="2"/>
        <v/>
      </c>
      <c r="AY62" s="279" t="str">
        <f>IFERROR(VLOOKUP((CONCATENATE(AM62,AX62)),Listados!$U$3:$V$11,2,FALSE),"")</f>
        <v/>
      </c>
      <c r="AZ62" s="277">
        <f t="shared" si="10"/>
        <v>100</v>
      </c>
      <c r="BA62" s="709"/>
      <c r="BB62" s="709"/>
      <c r="BC62" s="280">
        <f>+IF(AND(W62="Preventivo",BB61="Fuerte"),2,IF(AND(W62="Preventivo",BB61="Moderado"),1,0))</f>
        <v>0</v>
      </c>
      <c r="BD62" s="280">
        <f>+IF(AND(W62="Detectivo/Correctivo",$BB61="Fuerte"),2,IF(AND(W62="Detectivo/Correctivo",$BB62="Moderado"),1,IF(AND(W62="Preventivo",$BB61="Fuerte"),1,0)))</f>
        <v>0</v>
      </c>
      <c r="BE62" s="280" t="e">
        <f>+N61-BC62</f>
        <v>#N/A</v>
      </c>
      <c r="BF62" s="280" t="e">
        <f>+P61-BD62</f>
        <v>#N/A</v>
      </c>
      <c r="BG62" s="473"/>
      <c r="BH62" s="473"/>
      <c r="BI62" s="473"/>
      <c r="BJ62" s="476"/>
      <c r="BK62" s="476"/>
      <c r="BL62" s="476"/>
      <c r="BM62" s="734"/>
    </row>
    <row r="63" spans="1:65" ht="65.099999999999994" customHeight="1">
      <c r="A63" s="710"/>
      <c r="B63" s="711"/>
      <c r="C63" s="713"/>
      <c r="D63" s="274"/>
      <c r="E63" s="274"/>
      <c r="F63" s="702"/>
      <c r="G63" s="714"/>
      <c r="H63" s="264"/>
      <c r="I63" s="264"/>
      <c r="J63" s="264"/>
      <c r="K63" s="275"/>
      <c r="L63" s="276"/>
      <c r="M63" s="712"/>
      <c r="N63" s="705"/>
      <c r="O63" s="708"/>
      <c r="P63" s="705"/>
      <c r="Q63" s="473"/>
      <c r="R63" s="473"/>
      <c r="S63" s="232"/>
      <c r="T63" s="232"/>
      <c r="U63" s="247" t="s">
        <v>748</v>
      </c>
      <c r="V63" s="281"/>
      <c r="W63" s="281"/>
      <c r="X63" s="281"/>
      <c r="Y63" s="232" t="str">
        <f t="shared" si="3"/>
        <v/>
      </c>
      <c r="Z63" s="281"/>
      <c r="AA63" s="232" t="str">
        <f t="shared" si="4"/>
        <v/>
      </c>
      <c r="AB63" s="232"/>
      <c r="AC63" s="232" t="str">
        <f t="shared" si="5"/>
        <v/>
      </c>
      <c r="AD63" s="232"/>
      <c r="AE63" s="232" t="str">
        <f t="shared" si="6"/>
        <v/>
      </c>
      <c r="AF63" s="232"/>
      <c r="AG63" s="232" t="str">
        <f t="shared" si="7"/>
        <v/>
      </c>
      <c r="AH63" s="232"/>
      <c r="AI63" s="232" t="str">
        <f t="shared" si="8"/>
        <v/>
      </c>
      <c r="AJ63" s="232"/>
      <c r="AK63" s="233" t="str">
        <f t="shared" si="0"/>
        <v/>
      </c>
      <c r="AL63" s="277" t="str">
        <f t="shared" si="11"/>
        <v/>
      </c>
      <c r="AM63" s="277" t="str">
        <f t="shared" si="9"/>
        <v/>
      </c>
      <c r="AN63" s="278"/>
      <c r="AO63" s="278"/>
      <c r="AP63" s="278"/>
      <c r="AQ63" s="278"/>
      <c r="AR63" s="278"/>
      <c r="AS63" s="278"/>
      <c r="AT63" s="278"/>
      <c r="AU63" s="273" t="str">
        <f>IFERROR(VLOOKUP(AT63,'Seguridad Información'!$I$61:$J$65,2,0),"")</f>
        <v/>
      </c>
      <c r="AV63" s="273"/>
      <c r="AW63" s="279" t="str">
        <f t="shared" si="1"/>
        <v/>
      </c>
      <c r="AX63" s="277" t="str">
        <f t="shared" si="2"/>
        <v/>
      </c>
      <c r="AY63" s="279" t="str">
        <f>IFERROR(VLOOKUP((CONCATENATE(AM63,AX63)),Listados!$U$3:$V$11,2,FALSE),"")</f>
        <v/>
      </c>
      <c r="AZ63" s="277">
        <f t="shared" si="10"/>
        <v>100</v>
      </c>
      <c r="BA63" s="709"/>
      <c r="BB63" s="709"/>
      <c r="BC63" s="280">
        <f>+IF(AND(W63="Preventivo",BB61="Fuerte"),2,IF(AND(W63="Preventivo",BB61="Moderado"),1,0))</f>
        <v>0</v>
      </c>
      <c r="BD63" s="280">
        <f>+IF(AND(W63="Detectivo/Correctivo",$BB61="Fuerte"),2,IF(AND(W63="Detectivo/Correctivo",$BB63="Moderado"),1,IF(AND(W63="Preventivo",$BB61="Fuerte"),1,0)))</f>
        <v>0</v>
      </c>
      <c r="BE63" s="280" t="e">
        <f>+N61-BC63</f>
        <v>#N/A</v>
      </c>
      <c r="BF63" s="280" t="e">
        <f>+P61-BD63</f>
        <v>#N/A</v>
      </c>
      <c r="BG63" s="473"/>
      <c r="BH63" s="473"/>
      <c r="BI63" s="473"/>
      <c r="BJ63" s="476"/>
      <c r="BK63" s="476"/>
      <c r="BL63" s="476"/>
      <c r="BM63" s="734"/>
    </row>
    <row r="64" spans="1:65" ht="65.099999999999994" customHeight="1">
      <c r="A64" s="710"/>
      <c r="B64" s="711"/>
      <c r="C64" s="713"/>
      <c r="D64" s="274"/>
      <c r="E64" s="274"/>
      <c r="F64" s="702"/>
      <c r="G64" s="714"/>
      <c r="H64" s="264"/>
      <c r="I64" s="264"/>
      <c r="J64" s="264"/>
      <c r="K64" s="275"/>
      <c r="L64" s="276"/>
      <c r="M64" s="712"/>
      <c r="N64" s="705"/>
      <c r="O64" s="708"/>
      <c r="P64" s="705"/>
      <c r="Q64" s="473"/>
      <c r="R64" s="473"/>
      <c r="S64" s="232"/>
      <c r="T64" s="232"/>
      <c r="U64" s="247" t="s">
        <v>748</v>
      </c>
      <c r="V64" s="281"/>
      <c r="W64" s="281"/>
      <c r="X64" s="281"/>
      <c r="Y64" s="232" t="str">
        <f t="shared" si="3"/>
        <v/>
      </c>
      <c r="Z64" s="281"/>
      <c r="AA64" s="232" t="str">
        <f t="shared" si="4"/>
        <v/>
      </c>
      <c r="AB64" s="232"/>
      <c r="AC64" s="232" t="str">
        <f t="shared" si="5"/>
        <v/>
      </c>
      <c r="AD64" s="232"/>
      <c r="AE64" s="232" t="str">
        <f t="shared" si="6"/>
        <v/>
      </c>
      <c r="AF64" s="232"/>
      <c r="AG64" s="232" t="str">
        <f t="shared" si="7"/>
        <v/>
      </c>
      <c r="AH64" s="232"/>
      <c r="AI64" s="232" t="str">
        <f t="shared" si="8"/>
        <v/>
      </c>
      <c r="AJ64" s="232"/>
      <c r="AK64" s="233" t="str">
        <f t="shared" si="0"/>
        <v/>
      </c>
      <c r="AL64" s="277" t="str">
        <f t="shared" si="11"/>
        <v/>
      </c>
      <c r="AM64" s="277" t="str">
        <f t="shared" si="9"/>
        <v/>
      </c>
      <c r="AN64" s="278"/>
      <c r="AO64" s="278"/>
      <c r="AP64" s="278"/>
      <c r="AQ64" s="278"/>
      <c r="AR64" s="278"/>
      <c r="AS64" s="278"/>
      <c r="AT64" s="278"/>
      <c r="AU64" s="273" t="str">
        <f>IFERROR(VLOOKUP(AT64,'Seguridad Información'!$I$61:$J$65,2,0),"")</f>
        <v/>
      </c>
      <c r="AV64" s="273"/>
      <c r="AW64" s="279" t="str">
        <f t="shared" si="1"/>
        <v/>
      </c>
      <c r="AX64" s="277" t="str">
        <f t="shared" si="2"/>
        <v/>
      </c>
      <c r="AY64" s="279" t="str">
        <f>IFERROR(VLOOKUP((CONCATENATE(AM64,AX64)),Listados!$U$3:$V$11,2,FALSE),"")</f>
        <v/>
      </c>
      <c r="AZ64" s="277">
        <f t="shared" si="10"/>
        <v>100</v>
      </c>
      <c r="BA64" s="709"/>
      <c r="BB64" s="709"/>
      <c r="BC64" s="280">
        <f>+IF(AND(W64="Preventivo",BB61="Fuerte"),2,IF(AND(W64="Preventivo",BB61="Moderado"),1,0))</f>
        <v>0</v>
      </c>
      <c r="BD64" s="280">
        <f>+IF(AND(W64="Detectivo/Correctivo",$BB61="Fuerte"),2,IF(AND(W64="Detectivo/Correctivo",$BB64="Moderado"),1,IF(AND(W64="Preventivo",$BB61="Fuerte"),1,0)))</f>
        <v>0</v>
      </c>
      <c r="BE64" s="280" t="e">
        <f>+N61-BC64</f>
        <v>#N/A</v>
      </c>
      <c r="BF64" s="280" t="e">
        <f>+P61-BD64</f>
        <v>#N/A</v>
      </c>
      <c r="BG64" s="473"/>
      <c r="BH64" s="473"/>
      <c r="BI64" s="473"/>
      <c r="BJ64" s="476"/>
      <c r="BK64" s="476"/>
      <c r="BL64" s="476"/>
      <c r="BM64" s="734"/>
    </row>
    <row r="65" spans="1:65" ht="65.099999999999994" customHeight="1">
      <c r="A65" s="710"/>
      <c r="B65" s="711"/>
      <c r="C65" s="713"/>
      <c r="D65" s="274"/>
      <c r="E65" s="274"/>
      <c r="F65" s="702"/>
      <c r="G65" s="714"/>
      <c r="H65" s="264"/>
      <c r="I65" s="264"/>
      <c r="J65" s="264"/>
      <c r="K65" s="275"/>
      <c r="L65" s="276"/>
      <c r="M65" s="712"/>
      <c r="N65" s="705"/>
      <c r="O65" s="708"/>
      <c r="P65" s="705"/>
      <c r="Q65" s="473"/>
      <c r="R65" s="473"/>
      <c r="S65" s="232"/>
      <c r="T65" s="232"/>
      <c r="U65" s="247" t="s">
        <v>748</v>
      </c>
      <c r="V65" s="281"/>
      <c r="W65" s="281"/>
      <c r="X65" s="281"/>
      <c r="Y65" s="232" t="str">
        <f t="shared" si="3"/>
        <v/>
      </c>
      <c r="Z65" s="281"/>
      <c r="AA65" s="232" t="str">
        <f t="shared" si="4"/>
        <v/>
      </c>
      <c r="AB65" s="232"/>
      <c r="AC65" s="232" t="str">
        <f t="shared" si="5"/>
        <v/>
      </c>
      <c r="AD65" s="232"/>
      <c r="AE65" s="232" t="str">
        <f t="shared" si="6"/>
        <v/>
      </c>
      <c r="AF65" s="232"/>
      <c r="AG65" s="232" t="str">
        <f t="shared" si="7"/>
        <v/>
      </c>
      <c r="AH65" s="232"/>
      <c r="AI65" s="232" t="str">
        <f t="shared" si="8"/>
        <v/>
      </c>
      <c r="AJ65" s="232"/>
      <c r="AK65" s="233" t="str">
        <f t="shared" si="0"/>
        <v/>
      </c>
      <c r="AL65" s="277" t="str">
        <f t="shared" si="11"/>
        <v/>
      </c>
      <c r="AM65" s="277" t="str">
        <f t="shared" si="9"/>
        <v/>
      </c>
      <c r="AN65" s="278"/>
      <c r="AO65" s="278"/>
      <c r="AP65" s="278"/>
      <c r="AQ65" s="278"/>
      <c r="AR65" s="278"/>
      <c r="AS65" s="278"/>
      <c r="AT65" s="278"/>
      <c r="AU65" s="273" t="str">
        <f>IFERROR(VLOOKUP(AT65,'Seguridad Información'!$I$61:$J$65,2,0),"")</f>
        <v/>
      </c>
      <c r="AV65" s="273"/>
      <c r="AW65" s="279" t="str">
        <f t="shared" si="1"/>
        <v/>
      </c>
      <c r="AX65" s="277" t="str">
        <f t="shared" si="2"/>
        <v/>
      </c>
      <c r="AY65" s="279" t="str">
        <f>IFERROR(VLOOKUP((CONCATENATE(AM65,AX65)),Listados!$U$3:$V$11,2,FALSE),"")</f>
        <v/>
      </c>
      <c r="AZ65" s="277">
        <f t="shared" si="10"/>
        <v>100</v>
      </c>
      <c r="BA65" s="709"/>
      <c r="BB65" s="709"/>
      <c r="BC65" s="280">
        <f>+IF(AND(W65="Preventivo",BB61="Fuerte"),2,IF(AND(W65="Preventivo",BB61="Moderado"),1,0))</f>
        <v>0</v>
      </c>
      <c r="BD65" s="280">
        <f>+IF(AND(W65="Detectivo/Correctivo",$BB61="Fuerte"),2,IF(AND(W65="Detectivo/Correctivo",$BB65="Moderado"),1,IF(AND(W65="Preventivo",$BB61="Fuerte"),1,0)))</f>
        <v>0</v>
      </c>
      <c r="BE65" s="280" t="e">
        <f>+N61-BC65</f>
        <v>#N/A</v>
      </c>
      <c r="BF65" s="280" t="e">
        <f>+P61-BD65</f>
        <v>#N/A</v>
      </c>
      <c r="BG65" s="473"/>
      <c r="BH65" s="473"/>
      <c r="BI65" s="473"/>
      <c r="BJ65" s="476"/>
      <c r="BK65" s="476"/>
      <c r="BL65" s="476"/>
      <c r="BM65" s="734"/>
    </row>
    <row r="66" spans="1:65" ht="65.099999999999994" customHeight="1">
      <c r="A66" s="710"/>
      <c r="B66" s="711"/>
      <c r="C66" s="713"/>
      <c r="D66" s="274"/>
      <c r="E66" s="274"/>
      <c r="F66" s="702"/>
      <c r="G66" s="714"/>
      <c r="H66" s="264"/>
      <c r="I66" s="264"/>
      <c r="J66" s="264"/>
      <c r="K66" s="275"/>
      <c r="L66" s="276"/>
      <c r="M66" s="712"/>
      <c r="N66" s="705"/>
      <c r="O66" s="708"/>
      <c r="P66" s="705"/>
      <c r="Q66" s="473"/>
      <c r="R66" s="473"/>
      <c r="S66" s="232"/>
      <c r="T66" s="232"/>
      <c r="U66" s="247" t="s">
        <v>748</v>
      </c>
      <c r="V66" s="281"/>
      <c r="W66" s="281"/>
      <c r="X66" s="281"/>
      <c r="Y66" s="232" t="str">
        <f t="shared" si="3"/>
        <v/>
      </c>
      <c r="Z66" s="281"/>
      <c r="AA66" s="232" t="str">
        <f t="shared" si="4"/>
        <v/>
      </c>
      <c r="AB66" s="232"/>
      <c r="AC66" s="232" t="str">
        <f t="shared" si="5"/>
        <v/>
      </c>
      <c r="AD66" s="232"/>
      <c r="AE66" s="232" t="str">
        <f t="shared" si="6"/>
        <v/>
      </c>
      <c r="AF66" s="232"/>
      <c r="AG66" s="232" t="str">
        <f t="shared" si="7"/>
        <v/>
      </c>
      <c r="AH66" s="232"/>
      <c r="AI66" s="232" t="str">
        <f t="shared" si="8"/>
        <v/>
      </c>
      <c r="AJ66" s="232"/>
      <c r="AK66" s="233" t="str">
        <f t="shared" si="0"/>
        <v/>
      </c>
      <c r="AL66" s="277" t="str">
        <f t="shared" si="11"/>
        <v/>
      </c>
      <c r="AM66" s="277" t="str">
        <f t="shared" si="9"/>
        <v/>
      </c>
      <c r="AN66" s="278"/>
      <c r="AO66" s="278"/>
      <c r="AP66" s="278"/>
      <c r="AQ66" s="278"/>
      <c r="AR66" s="278"/>
      <c r="AS66" s="278"/>
      <c r="AT66" s="278"/>
      <c r="AU66" s="273" t="str">
        <f>IFERROR(VLOOKUP(AT66,'Seguridad Información'!$I$61:$J$65,2,0),"")</f>
        <v/>
      </c>
      <c r="AV66" s="273"/>
      <c r="AW66" s="279" t="str">
        <f t="shared" si="1"/>
        <v/>
      </c>
      <c r="AX66" s="277" t="str">
        <f t="shared" si="2"/>
        <v/>
      </c>
      <c r="AY66" s="279" t="str">
        <f>IFERROR(VLOOKUP((CONCATENATE(AM66,AX66)),Listados!$U$3:$V$11,2,FALSE),"")</f>
        <v/>
      </c>
      <c r="AZ66" s="277">
        <f t="shared" si="10"/>
        <v>100</v>
      </c>
      <c r="BA66" s="709"/>
      <c r="BB66" s="709"/>
      <c r="BC66" s="280">
        <f>+IF(AND(W66="Preventivo",BB61="Fuerte"),2,IF(AND(W66="Preventivo",BB61="Moderado"),1,0))</f>
        <v>0</v>
      </c>
      <c r="BD66" s="280">
        <f>+IF(AND(W66="Detectivo/Correctivo",$BB61="Fuerte"),2,IF(AND(W66="Detectivo/Correctivo",$BB66="Moderado"),1,IF(AND(W66="Preventivo",$BB61="Fuerte"),1,0)))</f>
        <v>0</v>
      </c>
      <c r="BE66" s="280" t="e">
        <f>+N61-BC66</f>
        <v>#N/A</v>
      </c>
      <c r="BF66" s="280" t="e">
        <f>+P61-BD66</f>
        <v>#N/A</v>
      </c>
      <c r="BG66" s="473"/>
      <c r="BH66" s="473"/>
      <c r="BI66" s="473"/>
      <c r="BJ66" s="476"/>
      <c r="BK66" s="476"/>
      <c r="BL66" s="476"/>
      <c r="BM66" s="734"/>
    </row>
    <row r="67" spans="1:65" ht="65.099999999999994" customHeight="1">
      <c r="A67" s="710">
        <v>11</v>
      </c>
      <c r="B67" s="711"/>
      <c r="C67" s="713" t="str">
        <f>IFERROR(VLOOKUP(B67,Listados!B$3:C$20,2,FALSE),"")</f>
        <v/>
      </c>
      <c r="D67" s="274"/>
      <c r="E67" s="274"/>
      <c r="F67" s="702"/>
      <c r="G67" s="714"/>
      <c r="H67" s="264"/>
      <c r="I67" s="264"/>
      <c r="J67" s="264"/>
      <c r="K67" s="275"/>
      <c r="L67" s="276"/>
      <c r="M67" s="712"/>
      <c r="N67" s="705" t="e">
        <f>+VLOOKUP(M67,Listados!$K$8:$L$12,2,0)</f>
        <v>#N/A</v>
      </c>
      <c r="O67" s="708"/>
      <c r="P67" s="705" t="e">
        <f>+VLOOKUP(O67,Listados!$K$13:$L$17,2,0)</f>
        <v>#N/A</v>
      </c>
      <c r="Q67" s="473" t="str">
        <f>IF(AND(M67&lt;&gt;"",O67&lt;&gt;""),VLOOKUP(M67&amp;O67,Listados!$M$3:$N$27,2,FALSE),"")</f>
        <v/>
      </c>
      <c r="R67" s="473" t="e">
        <f>+VLOOKUP(Q67,Listados!$P$3:$Q$6,2,FALSE)</f>
        <v>#N/A</v>
      </c>
      <c r="S67" s="232"/>
      <c r="T67" s="232"/>
      <c r="U67" s="247" t="s">
        <v>748</v>
      </c>
      <c r="V67" s="281"/>
      <c r="W67" s="281"/>
      <c r="X67" s="281"/>
      <c r="Y67" s="232" t="str">
        <f t="shared" si="3"/>
        <v/>
      </c>
      <c r="Z67" s="281"/>
      <c r="AA67" s="232" t="str">
        <f t="shared" si="4"/>
        <v/>
      </c>
      <c r="AB67" s="232"/>
      <c r="AC67" s="232" t="str">
        <f t="shared" si="5"/>
        <v/>
      </c>
      <c r="AD67" s="232"/>
      <c r="AE67" s="232" t="str">
        <f t="shared" si="6"/>
        <v/>
      </c>
      <c r="AF67" s="232"/>
      <c r="AG67" s="232" t="str">
        <f t="shared" si="7"/>
        <v/>
      </c>
      <c r="AH67" s="232"/>
      <c r="AI67" s="232" t="str">
        <f t="shared" si="8"/>
        <v/>
      </c>
      <c r="AJ67" s="232"/>
      <c r="AK67" s="233" t="str">
        <f t="shared" si="0"/>
        <v/>
      </c>
      <c r="AL67" s="277" t="str">
        <f t="shared" si="11"/>
        <v/>
      </c>
      <c r="AM67" s="277" t="str">
        <f t="shared" si="9"/>
        <v/>
      </c>
      <c r="AN67" s="278"/>
      <c r="AO67" s="278"/>
      <c r="AP67" s="278"/>
      <c r="AQ67" s="278"/>
      <c r="AR67" s="278"/>
      <c r="AS67" s="278"/>
      <c r="AT67" s="278"/>
      <c r="AU67" s="273" t="str">
        <f>IFERROR(VLOOKUP(AT67,'Seguridad Información'!$I$61:$J$65,2,0),"")</f>
        <v/>
      </c>
      <c r="AV67" s="273"/>
      <c r="AW67" s="279" t="str">
        <f t="shared" si="1"/>
        <v/>
      </c>
      <c r="AX67" s="277" t="str">
        <f t="shared" si="2"/>
        <v/>
      </c>
      <c r="AY67" s="279" t="str">
        <f>IFERROR(VLOOKUP((CONCATENATE(AM67,AX67)),Listados!$U$3:$V$11,2,FALSE),"")</f>
        <v/>
      </c>
      <c r="AZ67" s="277">
        <f t="shared" si="10"/>
        <v>100</v>
      </c>
      <c r="BA67" s="709">
        <f>AVERAGE(AZ67:AZ72)</f>
        <v>100</v>
      </c>
      <c r="BB67" s="709" t="str">
        <f>IF(BA67&lt;=50, "Débil", IF(BA67&lt;=99,"Moderado","Fuerte"))</f>
        <v>Fuerte</v>
      </c>
      <c r="BC67" s="280">
        <f>+IF(AND(W67="Preventivo",BB67="Fuerte"),2,IF(AND(W67="Preventivo",BB67="Moderado"),1,0))</f>
        <v>0</v>
      </c>
      <c r="BD67" s="280">
        <f>+IF(AND(W67="Detectivo/Correctivo",$BB67="Fuerte"),2,IF(AND(W67="Detectivo/Correctivo",$BB67="Moderado"),1,IF(AND(W67="Preventivo",$BB67="Fuerte"),1,0)))</f>
        <v>0</v>
      </c>
      <c r="BE67" s="280" t="e">
        <f>+N67-BC67</f>
        <v>#N/A</v>
      </c>
      <c r="BF67" s="280" t="e">
        <f>+P67-BD67</f>
        <v>#N/A</v>
      </c>
      <c r="BG67" s="473" t="e">
        <f>+VLOOKUP(MIN(BE67,BE68,BE69,BE70,BE71,BE72),Listados!$J$18:$K$24,2,TRUE)</f>
        <v>#N/A</v>
      </c>
      <c r="BH67" s="473" t="e">
        <f>+VLOOKUP(MIN(BF67,BF68,BF69,BF70,BF71,BF72),Listados!$J$27:$K$32,2,TRUE)</f>
        <v>#N/A</v>
      </c>
      <c r="BI67" s="473" t="e">
        <f>IF(AND(BG67&lt;&gt;"",BH67&lt;&gt;""),VLOOKUP(BG67&amp;BH67,Listados!$M$3:$N$27,2,FALSE),"")</f>
        <v>#N/A</v>
      </c>
      <c r="BJ67" s="476" t="e">
        <f>+IF($R67="Asumir el riesgo","NA","")</f>
        <v>#N/A</v>
      </c>
      <c r="BK67" s="476" t="e">
        <f>+IF($R67="Asumir el riesgo","NA","")</f>
        <v>#N/A</v>
      </c>
      <c r="BL67" s="476" t="e">
        <f>+IF($R67="Asumir el riesgo","NA","")</f>
        <v>#N/A</v>
      </c>
      <c r="BM67" s="734" t="e">
        <f>+IF($R67="Asumir el riesgo","NA","")</f>
        <v>#N/A</v>
      </c>
    </row>
    <row r="68" spans="1:65" ht="65.099999999999994" customHeight="1">
      <c r="A68" s="710"/>
      <c r="B68" s="711"/>
      <c r="C68" s="713"/>
      <c r="D68" s="274"/>
      <c r="E68" s="274"/>
      <c r="F68" s="702"/>
      <c r="G68" s="714"/>
      <c r="H68" s="264"/>
      <c r="I68" s="264"/>
      <c r="J68" s="264"/>
      <c r="K68" s="275"/>
      <c r="L68" s="276"/>
      <c r="M68" s="712"/>
      <c r="N68" s="705"/>
      <c r="O68" s="708"/>
      <c r="P68" s="705"/>
      <c r="Q68" s="473"/>
      <c r="R68" s="473"/>
      <c r="S68" s="232"/>
      <c r="T68" s="232"/>
      <c r="U68" s="247" t="s">
        <v>748</v>
      </c>
      <c r="V68" s="281"/>
      <c r="W68" s="281"/>
      <c r="X68" s="281"/>
      <c r="Y68" s="232" t="str">
        <f t="shared" si="3"/>
        <v/>
      </c>
      <c r="Z68" s="281"/>
      <c r="AA68" s="232" t="str">
        <f t="shared" si="4"/>
        <v/>
      </c>
      <c r="AB68" s="232"/>
      <c r="AC68" s="232" t="str">
        <f t="shared" si="5"/>
        <v/>
      </c>
      <c r="AD68" s="232"/>
      <c r="AE68" s="232" t="str">
        <f t="shared" si="6"/>
        <v/>
      </c>
      <c r="AF68" s="232"/>
      <c r="AG68" s="232" t="str">
        <f t="shared" si="7"/>
        <v/>
      </c>
      <c r="AH68" s="232"/>
      <c r="AI68" s="232" t="str">
        <f t="shared" si="8"/>
        <v/>
      </c>
      <c r="AJ68" s="232"/>
      <c r="AK68" s="233" t="str">
        <f t="shared" si="0"/>
        <v/>
      </c>
      <c r="AL68" s="277" t="str">
        <f t="shared" si="11"/>
        <v/>
      </c>
      <c r="AM68" s="277" t="str">
        <f t="shared" si="9"/>
        <v/>
      </c>
      <c r="AN68" s="278"/>
      <c r="AO68" s="278"/>
      <c r="AP68" s="278"/>
      <c r="AQ68" s="278"/>
      <c r="AR68" s="278"/>
      <c r="AS68" s="278"/>
      <c r="AT68" s="278"/>
      <c r="AU68" s="273" t="str">
        <f>IFERROR(VLOOKUP(AT68,'Seguridad Información'!$I$61:$J$65,2,0),"")</f>
        <v/>
      </c>
      <c r="AV68" s="273"/>
      <c r="AW68" s="279" t="str">
        <f t="shared" si="1"/>
        <v/>
      </c>
      <c r="AX68" s="277" t="str">
        <f t="shared" si="2"/>
        <v/>
      </c>
      <c r="AY68" s="279" t="str">
        <f>IFERROR(VLOOKUP((CONCATENATE(AM68,AX68)),Listados!$U$3:$V$11,2,FALSE),"")</f>
        <v/>
      </c>
      <c r="AZ68" s="277">
        <f t="shared" si="10"/>
        <v>100</v>
      </c>
      <c r="BA68" s="709"/>
      <c r="BB68" s="709"/>
      <c r="BC68" s="280">
        <f>+IF(AND(W68="Preventivo",BB67="Fuerte"),2,IF(AND(W68="Preventivo",BB67="Moderado"),1,0))</f>
        <v>0</v>
      </c>
      <c r="BD68" s="280">
        <f>+IF(AND(W68="Detectivo/Correctivo",$BB67="Fuerte"),2,IF(AND(W68="Detectivo/Correctivo",$BB68="Moderado"),1,IF(AND(W68="Preventivo",$BB67="Fuerte"),1,0)))</f>
        <v>0</v>
      </c>
      <c r="BE68" s="280" t="e">
        <f>+N67-BC68</f>
        <v>#N/A</v>
      </c>
      <c r="BF68" s="280" t="e">
        <f>+P67-BD68</f>
        <v>#N/A</v>
      </c>
      <c r="BG68" s="473"/>
      <c r="BH68" s="473"/>
      <c r="BI68" s="473"/>
      <c r="BJ68" s="476"/>
      <c r="BK68" s="476"/>
      <c r="BL68" s="476"/>
      <c r="BM68" s="734"/>
    </row>
    <row r="69" spans="1:65" ht="65.099999999999994" customHeight="1">
      <c r="A69" s="710"/>
      <c r="B69" s="711"/>
      <c r="C69" s="713"/>
      <c r="D69" s="274"/>
      <c r="E69" s="274"/>
      <c r="F69" s="702"/>
      <c r="G69" s="714"/>
      <c r="H69" s="264"/>
      <c r="I69" s="264"/>
      <c r="J69" s="264"/>
      <c r="K69" s="275"/>
      <c r="L69" s="276"/>
      <c r="M69" s="712"/>
      <c r="N69" s="705"/>
      <c r="O69" s="708"/>
      <c r="P69" s="705"/>
      <c r="Q69" s="473"/>
      <c r="R69" s="473"/>
      <c r="S69" s="232"/>
      <c r="T69" s="232"/>
      <c r="U69" s="247" t="s">
        <v>748</v>
      </c>
      <c r="V69" s="281"/>
      <c r="W69" s="281"/>
      <c r="X69" s="281"/>
      <c r="Y69" s="232" t="str">
        <f t="shared" si="3"/>
        <v/>
      </c>
      <c r="Z69" s="281"/>
      <c r="AA69" s="232" t="str">
        <f t="shared" si="4"/>
        <v/>
      </c>
      <c r="AB69" s="232"/>
      <c r="AC69" s="232" t="str">
        <f t="shared" si="5"/>
        <v/>
      </c>
      <c r="AD69" s="232"/>
      <c r="AE69" s="232" t="str">
        <f t="shared" si="6"/>
        <v/>
      </c>
      <c r="AF69" s="232"/>
      <c r="AG69" s="232" t="str">
        <f t="shared" si="7"/>
        <v/>
      </c>
      <c r="AH69" s="232"/>
      <c r="AI69" s="232" t="str">
        <f t="shared" si="8"/>
        <v/>
      </c>
      <c r="AJ69" s="232"/>
      <c r="AK69" s="233" t="str">
        <f t="shared" si="0"/>
        <v/>
      </c>
      <c r="AL69" s="277" t="str">
        <f t="shared" si="11"/>
        <v/>
      </c>
      <c r="AM69" s="277" t="str">
        <f t="shared" si="9"/>
        <v/>
      </c>
      <c r="AN69" s="278"/>
      <c r="AO69" s="278"/>
      <c r="AP69" s="278"/>
      <c r="AQ69" s="278"/>
      <c r="AR69" s="278"/>
      <c r="AS69" s="278"/>
      <c r="AT69" s="278"/>
      <c r="AU69" s="273" t="str">
        <f>IFERROR(VLOOKUP(AT69,'Seguridad Información'!$I$61:$J$65,2,0),"")</f>
        <v/>
      </c>
      <c r="AV69" s="273"/>
      <c r="AW69" s="279" t="str">
        <f t="shared" si="1"/>
        <v/>
      </c>
      <c r="AX69" s="277" t="str">
        <f t="shared" si="2"/>
        <v/>
      </c>
      <c r="AY69" s="279" t="str">
        <f>IFERROR(VLOOKUP((CONCATENATE(AM69,AX69)),Listados!$U$3:$V$11,2,FALSE),"")</f>
        <v/>
      </c>
      <c r="AZ69" s="277">
        <f t="shared" si="10"/>
        <v>100</v>
      </c>
      <c r="BA69" s="709"/>
      <c r="BB69" s="709"/>
      <c r="BC69" s="280">
        <f>+IF(AND(W69="Preventivo",BB67="Fuerte"),2,IF(AND(W69="Preventivo",BB67="Moderado"),1,0))</f>
        <v>0</v>
      </c>
      <c r="BD69" s="280">
        <f>+IF(AND(W69="Detectivo/Correctivo",$BB67="Fuerte"),2,IF(AND(W69="Detectivo/Correctivo",$BB69="Moderado"),1,IF(AND(W69="Preventivo",$BB67="Fuerte"),1,0)))</f>
        <v>0</v>
      </c>
      <c r="BE69" s="280" t="e">
        <f>+N67-BC69</f>
        <v>#N/A</v>
      </c>
      <c r="BF69" s="280" t="e">
        <f>+P67-BD69</f>
        <v>#N/A</v>
      </c>
      <c r="BG69" s="473"/>
      <c r="BH69" s="473"/>
      <c r="BI69" s="473"/>
      <c r="BJ69" s="476"/>
      <c r="BK69" s="476"/>
      <c r="BL69" s="476"/>
      <c r="BM69" s="734"/>
    </row>
    <row r="70" spans="1:65" ht="65.099999999999994" customHeight="1">
      <c r="A70" s="710"/>
      <c r="B70" s="711"/>
      <c r="C70" s="713"/>
      <c r="D70" s="274"/>
      <c r="E70" s="274"/>
      <c r="F70" s="702"/>
      <c r="G70" s="714"/>
      <c r="H70" s="264"/>
      <c r="I70" s="264"/>
      <c r="J70" s="264"/>
      <c r="K70" s="275"/>
      <c r="L70" s="276"/>
      <c r="M70" s="712"/>
      <c r="N70" s="705"/>
      <c r="O70" s="708"/>
      <c r="P70" s="705"/>
      <c r="Q70" s="473"/>
      <c r="R70" s="473"/>
      <c r="S70" s="232"/>
      <c r="T70" s="232"/>
      <c r="U70" s="247" t="s">
        <v>748</v>
      </c>
      <c r="V70" s="281"/>
      <c r="W70" s="281"/>
      <c r="X70" s="281"/>
      <c r="Y70" s="232" t="str">
        <f t="shared" si="3"/>
        <v/>
      </c>
      <c r="Z70" s="281"/>
      <c r="AA70" s="232" t="str">
        <f t="shared" si="4"/>
        <v/>
      </c>
      <c r="AB70" s="232"/>
      <c r="AC70" s="232" t="str">
        <f t="shared" si="5"/>
        <v/>
      </c>
      <c r="AD70" s="232"/>
      <c r="AE70" s="232" t="str">
        <f t="shared" si="6"/>
        <v/>
      </c>
      <c r="AF70" s="232"/>
      <c r="AG70" s="232" t="str">
        <f t="shared" si="7"/>
        <v/>
      </c>
      <c r="AH70" s="232"/>
      <c r="AI70" s="232" t="str">
        <f t="shared" si="8"/>
        <v/>
      </c>
      <c r="AJ70" s="232"/>
      <c r="AK70" s="233" t="str">
        <f t="shared" si="0"/>
        <v/>
      </c>
      <c r="AL70" s="277" t="str">
        <f t="shared" si="11"/>
        <v/>
      </c>
      <c r="AM70" s="277" t="str">
        <f t="shared" si="9"/>
        <v/>
      </c>
      <c r="AN70" s="278"/>
      <c r="AO70" s="278"/>
      <c r="AP70" s="278"/>
      <c r="AQ70" s="278"/>
      <c r="AR70" s="278"/>
      <c r="AS70" s="278"/>
      <c r="AT70" s="278"/>
      <c r="AU70" s="273" t="str">
        <f>IFERROR(VLOOKUP(AT70,'Seguridad Información'!$I$61:$J$65,2,0),"")</f>
        <v/>
      </c>
      <c r="AV70" s="273"/>
      <c r="AW70" s="279" t="str">
        <f t="shared" si="1"/>
        <v/>
      </c>
      <c r="AX70" s="277" t="str">
        <f t="shared" si="2"/>
        <v/>
      </c>
      <c r="AY70" s="279" t="str">
        <f>IFERROR(VLOOKUP((CONCATENATE(AM70,AX70)),Listados!$U$3:$V$11,2,FALSE),"")</f>
        <v/>
      </c>
      <c r="AZ70" s="277">
        <f t="shared" si="10"/>
        <v>100</v>
      </c>
      <c r="BA70" s="709"/>
      <c r="BB70" s="709"/>
      <c r="BC70" s="280">
        <f>+IF(AND(W70="Preventivo",BB67="Fuerte"),2,IF(AND(W70="Preventivo",BB67="Moderado"),1,0))</f>
        <v>0</v>
      </c>
      <c r="BD70" s="280">
        <f>+IF(AND(W70="Detectivo/Correctivo",$BB67="Fuerte"),2,IF(AND(W70="Detectivo/Correctivo",$BB70="Moderado"),1,IF(AND(W70="Preventivo",$BB67="Fuerte"),1,0)))</f>
        <v>0</v>
      </c>
      <c r="BE70" s="280" t="e">
        <f>+N67-BC70</f>
        <v>#N/A</v>
      </c>
      <c r="BF70" s="280" t="e">
        <f>+P67-BD70</f>
        <v>#N/A</v>
      </c>
      <c r="BG70" s="473"/>
      <c r="BH70" s="473"/>
      <c r="BI70" s="473"/>
      <c r="BJ70" s="476"/>
      <c r="BK70" s="476"/>
      <c r="BL70" s="476"/>
      <c r="BM70" s="734"/>
    </row>
    <row r="71" spans="1:65" ht="65.099999999999994" customHeight="1">
      <c r="A71" s="710"/>
      <c r="B71" s="711"/>
      <c r="C71" s="713"/>
      <c r="D71" s="274"/>
      <c r="E71" s="274"/>
      <c r="F71" s="702"/>
      <c r="G71" s="714"/>
      <c r="H71" s="264"/>
      <c r="I71" s="264"/>
      <c r="J71" s="264"/>
      <c r="K71" s="275"/>
      <c r="L71" s="276"/>
      <c r="M71" s="712"/>
      <c r="N71" s="705"/>
      <c r="O71" s="708"/>
      <c r="P71" s="705"/>
      <c r="Q71" s="473"/>
      <c r="R71" s="473"/>
      <c r="S71" s="232"/>
      <c r="T71" s="232"/>
      <c r="U71" s="247" t="s">
        <v>748</v>
      </c>
      <c r="V71" s="281"/>
      <c r="W71" s="281"/>
      <c r="X71" s="281"/>
      <c r="Y71" s="232" t="str">
        <f t="shared" si="3"/>
        <v/>
      </c>
      <c r="Z71" s="281"/>
      <c r="AA71" s="232" t="str">
        <f t="shared" si="4"/>
        <v/>
      </c>
      <c r="AB71" s="232"/>
      <c r="AC71" s="232" t="str">
        <f t="shared" si="5"/>
        <v/>
      </c>
      <c r="AD71" s="232"/>
      <c r="AE71" s="232" t="str">
        <f t="shared" si="6"/>
        <v/>
      </c>
      <c r="AF71" s="232"/>
      <c r="AG71" s="232" t="str">
        <f t="shared" si="7"/>
        <v/>
      </c>
      <c r="AH71" s="232"/>
      <c r="AI71" s="232" t="str">
        <f t="shared" si="8"/>
        <v/>
      </c>
      <c r="AJ71" s="232"/>
      <c r="AK71" s="233" t="str">
        <f t="shared" si="0"/>
        <v/>
      </c>
      <c r="AL71" s="277" t="str">
        <f t="shared" si="11"/>
        <v/>
      </c>
      <c r="AM71" s="277" t="str">
        <f t="shared" si="9"/>
        <v/>
      </c>
      <c r="AN71" s="278"/>
      <c r="AO71" s="278"/>
      <c r="AP71" s="278"/>
      <c r="AQ71" s="278"/>
      <c r="AR71" s="278"/>
      <c r="AS71" s="278"/>
      <c r="AT71" s="278"/>
      <c r="AU71" s="273" t="str">
        <f>IFERROR(VLOOKUP(AT71,'Seguridad Información'!$I$61:$J$65,2,0),"")</f>
        <v/>
      </c>
      <c r="AV71" s="273"/>
      <c r="AW71" s="279" t="str">
        <f t="shared" ref="AW71:AW126" si="12">IFERROR(AVERAGE(AO71,AQ71,AS71,AU71),"")</f>
        <v/>
      </c>
      <c r="AX71" s="277" t="str">
        <f t="shared" si="2"/>
        <v/>
      </c>
      <c r="AY71" s="279" t="str">
        <f>IFERROR(VLOOKUP((CONCATENATE(AM71,AX71)),Listados!$U$3:$V$11,2,FALSE),"")</f>
        <v/>
      </c>
      <c r="AZ71" s="277">
        <f t="shared" si="10"/>
        <v>100</v>
      </c>
      <c r="BA71" s="709"/>
      <c r="BB71" s="709"/>
      <c r="BC71" s="280">
        <f>+IF(AND(W71="Preventivo",BB67="Fuerte"),2,IF(AND(W71="Preventivo",BB67="Moderado"),1,0))</f>
        <v>0</v>
      </c>
      <c r="BD71" s="280">
        <f>+IF(AND(W71="Detectivo/Correctivo",$BB67="Fuerte"),2,IF(AND(W71="Detectivo/Correctivo",$BB71="Moderado"),1,IF(AND(W71="Preventivo",$BB67="Fuerte"),1,0)))</f>
        <v>0</v>
      </c>
      <c r="BE71" s="280" t="e">
        <f>+N67-BC71</f>
        <v>#N/A</v>
      </c>
      <c r="BF71" s="280" t="e">
        <f>+P67-BD71</f>
        <v>#N/A</v>
      </c>
      <c r="BG71" s="473"/>
      <c r="BH71" s="473"/>
      <c r="BI71" s="473"/>
      <c r="BJ71" s="476"/>
      <c r="BK71" s="476"/>
      <c r="BL71" s="476"/>
      <c r="BM71" s="734"/>
    </row>
    <row r="72" spans="1:65" ht="65.099999999999994" customHeight="1">
      <c r="A72" s="710"/>
      <c r="B72" s="711"/>
      <c r="C72" s="713"/>
      <c r="D72" s="274"/>
      <c r="E72" s="274"/>
      <c r="F72" s="702"/>
      <c r="G72" s="714"/>
      <c r="H72" s="264"/>
      <c r="I72" s="264"/>
      <c r="J72" s="264"/>
      <c r="K72" s="275"/>
      <c r="L72" s="276"/>
      <c r="M72" s="712"/>
      <c r="N72" s="705"/>
      <c r="O72" s="708"/>
      <c r="P72" s="705"/>
      <c r="Q72" s="473"/>
      <c r="R72" s="473"/>
      <c r="S72" s="232"/>
      <c r="T72" s="232"/>
      <c r="U72" s="247" t="s">
        <v>748</v>
      </c>
      <c r="V72" s="281"/>
      <c r="W72" s="281"/>
      <c r="X72" s="281"/>
      <c r="Y72" s="232" t="str">
        <f t="shared" ref="Y72:Y126" si="13">+IF(X72="si",15,"")</f>
        <v/>
      </c>
      <c r="Z72" s="281"/>
      <c r="AA72" s="232" t="str">
        <f t="shared" ref="AA72:AA126" si="14">+IF(Z72="si",15,"")</f>
        <v/>
      </c>
      <c r="AB72" s="232"/>
      <c r="AC72" s="232" t="str">
        <f t="shared" ref="AC72:AC126" si="15">+IF(AB72="si",15,"")</f>
        <v/>
      </c>
      <c r="AD72" s="232"/>
      <c r="AE72" s="232" t="str">
        <f t="shared" ref="AE72:AE126" si="16">+IF(AD72="si",15,"")</f>
        <v/>
      </c>
      <c r="AF72" s="232"/>
      <c r="AG72" s="232" t="str">
        <f t="shared" ref="AG72:AG126" si="17">+IF(AF72="si",15,"")</f>
        <v/>
      </c>
      <c r="AH72" s="232"/>
      <c r="AI72" s="232" t="str">
        <f t="shared" ref="AI72:AI126" si="18">+IF(AH72="si",15,"")</f>
        <v/>
      </c>
      <c r="AJ72" s="232"/>
      <c r="AK72" s="233" t="str">
        <f t="shared" ref="AK72:AK126" si="19">+IF(AJ72="Completa",10,IF(AJ72="Incompleta",5,""))</f>
        <v/>
      </c>
      <c r="AL72" s="277" t="str">
        <f t="shared" ref="AL72:AL126" si="20">IF((SUM(Y72,AA72,AC72,AE72,AG72,AI72,AK72)=0),"",(SUM(Y72,AA72,AC72,AE72,AG72,AI72,AK72)))</f>
        <v/>
      </c>
      <c r="AM72" s="277" t="str">
        <f t="shared" ref="AM72:AM126" si="21">IF(AL72&lt;=85,"Débil",IF(AL72&lt;=95,"Moderado",IF(AL72=100,"Fuerte","")))</f>
        <v/>
      </c>
      <c r="AN72" s="278"/>
      <c r="AO72" s="278"/>
      <c r="AP72" s="278"/>
      <c r="AQ72" s="278"/>
      <c r="AR72" s="278"/>
      <c r="AS72" s="278"/>
      <c r="AT72" s="278"/>
      <c r="AU72" s="273" t="str">
        <f>IFERROR(VLOOKUP(AT72,'Seguridad Información'!$I$61:$J$65,2,0),"")</f>
        <v/>
      </c>
      <c r="AV72" s="273"/>
      <c r="AW72" s="279" t="str">
        <f t="shared" si="12"/>
        <v/>
      </c>
      <c r="AX72" s="277" t="str">
        <f t="shared" ref="AX72:AX126" si="22">IF(AW72&lt;=80,"Débil",IF(AW72&lt;=90,"Moderado",IF(AW72=100,"Fuerte","")))</f>
        <v/>
      </c>
      <c r="AY72" s="279" t="str">
        <f>IFERROR(VLOOKUP((CONCATENATE(AM72,AX72)),Listados!$U$3:$V$11,2,FALSE),"")</f>
        <v/>
      </c>
      <c r="AZ72" s="277">
        <f t="shared" si="10"/>
        <v>100</v>
      </c>
      <c r="BA72" s="709"/>
      <c r="BB72" s="709"/>
      <c r="BC72" s="280">
        <f>+IF(AND(W72="Preventivo",BB67="Fuerte"),2,IF(AND(W72="Preventivo",BB67="Moderado"),1,0))</f>
        <v>0</v>
      </c>
      <c r="BD72" s="280">
        <f>+IF(AND(W72="Detectivo/Correctivo",$BB67="Fuerte"),2,IF(AND(W72="Detectivo/Correctivo",$BB72="Moderado"),1,IF(AND(W72="Preventivo",$BB67="Fuerte"),1,0)))</f>
        <v>0</v>
      </c>
      <c r="BE72" s="280" t="e">
        <f>+N67-BC72</f>
        <v>#N/A</v>
      </c>
      <c r="BF72" s="280" t="e">
        <f>+P67-BD72</f>
        <v>#N/A</v>
      </c>
      <c r="BG72" s="473"/>
      <c r="BH72" s="473"/>
      <c r="BI72" s="473"/>
      <c r="BJ72" s="476"/>
      <c r="BK72" s="476"/>
      <c r="BL72" s="476"/>
      <c r="BM72" s="734"/>
    </row>
    <row r="73" spans="1:65" ht="65.099999999999994" customHeight="1">
      <c r="A73" s="710">
        <v>12</v>
      </c>
      <c r="B73" s="711"/>
      <c r="C73" s="713" t="str">
        <f>IFERROR(VLOOKUP(B73,Listados!B$3:C$20,2,FALSE),"")</f>
        <v/>
      </c>
      <c r="D73" s="274"/>
      <c r="E73" s="274"/>
      <c r="F73" s="702"/>
      <c r="G73" s="714"/>
      <c r="H73" s="264"/>
      <c r="I73" s="264"/>
      <c r="J73" s="264"/>
      <c r="K73" s="275"/>
      <c r="L73" s="276"/>
      <c r="M73" s="712"/>
      <c r="N73" s="705" t="e">
        <f>+VLOOKUP(M73,Listados!$K$8:$L$12,2,0)</f>
        <v>#N/A</v>
      </c>
      <c r="O73" s="708"/>
      <c r="P73" s="705" t="e">
        <f>+VLOOKUP(O73,Listados!$K$13:$L$17,2,0)</f>
        <v>#N/A</v>
      </c>
      <c r="Q73" s="473" t="str">
        <f>IF(AND(M73&lt;&gt;"",O73&lt;&gt;""),VLOOKUP(M73&amp;O73,Listados!$M$3:$N$27,2,FALSE),"")</f>
        <v/>
      </c>
      <c r="R73" s="473" t="e">
        <f>+VLOOKUP(Q73,Listados!$P$3:$Q$6,2,FALSE)</f>
        <v>#N/A</v>
      </c>
      <c r="S73" s="232"/>
      <c r="T73" s="232"/>
      <c r="U73" s="247" t="s">
        <v>748</v>
      </c>
      <c r="V73" s="281"/>
      <c r="W73" s="281"/>
      <c r="X73" s="281"/>
      <c r="Y73" s="232" t="str">
        <f t="shared" si="13"/>
        <v/>
      </c>
      <c r="Z73" s="281"/>
      <c r="AA73" s="232" t="str">
        <f t="shared" si="14"/>
        <v/>
      </c>
      <c r="AB73" s="232"/>
      <c r="AC73" s="232" t="str">
        <f t="shared" si="15"/>
        <v/>
      </c>
      <c r="AD73" s="232"/>
      <c r="AE73" s="232" t="str">
        <f t="shared" si="16"/>
        <v/>
      </c>
      <c r="AF73" s="232"/>
      <c r="AG73" s="232" t="str">
        <f t="shared" si="17"/>
        <v/>
      </c>
      <c r="AH73" s="232"/>
      <c r="AI73" s="232" t="str">
        <f t="shared" si="18"/>
        <v/>
      </c>
      <c r="AJ73" s="232"/>
      <c r="AK73" s="233" t="str">
        <f t="shared" si="19"/>
        <v/>
      </c>
      <c r="AL73" s="277" t="str">
        <f t="shared" si="20"/>
        <v/>
      </c>
      <c r="AM73" s="277" t="str">
        <f t="shared" si="21"/>
        <v/>
      </c>
      <c r="AN73" s="278"/>
      <c r="AO73" s="278"/>
      <c r="AP73" s="278"/>
      <c r="AQ73" s="278"/>
      <c r="AR73" s="278"/>
      <c r="AS73" s="278"/>
      <c r="AT73" s="278"/>
      <c r="AU73" s="273" t="str">
        <f>IFERROR(VLOOKUP(AT73,'Seguridad Información'!$I$61:$J$65,2,0),"")</f>
        <v/>
      </c>
      <c r="AV73" s="273"/>
      <c r="AW73" s="279" t="str">
        <f t="shared" si="12"/>
        <v/>
      </c>
      <c r="AX73" s="277" t="str">
        <f t="shared" si="22"/>
        <v/>
      </c>
      <c r="AY73" s="279" t="str">
        <f>IFERROR(VLOOKUP((CONCATENATE(AM73,AX73)),Listados!$U$3:$V$11,2,FALSE),"")</f>
        <v/>
      </c>
      <c r="AZ73" s="277">
        <f t="shared" ref="AZ73:AZ126" si="23">IF(ISBLANK(AY73),"",IF(AY73="Débil", 0, IF(AY73="Moderado",50,100)))</f>
        <v>100</v>
      </c>
      <c r="BA73" s="709">
        <f>AVERAGE(AZ73:AZ78)</f>
        <v>100</v>
      </c>
      <c r="BB73" s="709" t="str">
        <f>IF(BA73&lt;=50, "Débil", IF(BA73&lt;=99,"Moderado","Fuerte"))</f>
        <v>Fuerte</v>
      </c>
      <c r="BC73" s="280">
        <f>+IF(AND(W73="Preventivo",BB73="Fuerte"),2,IF(AND(W73="Preventivo",BB73="Moderado"),1,0))</f>
        <v>0</v>
      </c>
      <c r="BD73" s="280">
        <f>+IF(AND(W73="Detectivo/Correctivo",$BB73="Fuerte"),2,IF(AND(W73="Detectivo/Correctivo",$BB73="Moderado"),1,IF(AND(W73="Preventivo",$BB73="Fuerte"),1,0)))</f>
        <v>0</v>
      </c>
      <c r="BE73" s="280" t="e">
        <f>+N73-BC73</f>
        <v>#N/A</v>
      </c>
      <c r="BF73" s="280" t="e">
        <f>+P73-BD73</f>
        <v>#N/A</v>
      </c>
      <c r="BG73" s="473" t="e">
        <f>+VLOOKUP(MIN(BE73,BE74,BE75,BE76,BE77,BE78),Listados!$J$18:$K$24,2,TRUE)</f>
        <v>#N/A</v>
      </c>
      <c r="BH73" s="473" t="e">
        <f>+VLOOKUP(MIN(BF73,BF74,BF75,BF76,BF77,BF78),Listados!$J$27:$K$32,2,TRUE)</f>
        <v>#N/A</v>
      </c>
      <c r="BI73" s="473" t="e">
        <f>IF(AND(BG73&lt;&gt;"",BH73&lt;&gt;""),VLOOKUP(BG73&amp;BH73,Listados!$M$3:$N$27,2,FALSE),"")</f>
        <v>#N/A</v>
      </c>
      <c r="BJ73" s="476" t="e">
        <f>+IF($R73="Asumir el riesgo","NA","")</f>
        <v>#N/A</v>
      </c>
      <c r="BK73" s="476" t="e">
        <f>+IF($R73="Asumir el riesgo","NA","")</f>
        <v>#N/A</v>
      </c>
      <c r="BL73" s="476" t="e">
        <f>+IF($R73="Asumir el riesgo","NA","")</f>
        <v>#N/A</v>
      </c>
      <c r="BM73" s="734" t="e">
        <f>+IF($R73="Asumir el riesgo","NA","")</f>
        <v>#N/A</v>
      </c>
    </row>
    <row r="74" spans="1:65" ht="65.099999999999994" customHeight="1">
      <c r="A74" s="710"/>
      <c r="B74" s="711"/>
      <c r="C74" s="713"/>
      <c r="D74" s="274"/>
      <c r="E74" s="274"/>
      <c r="F74" s="702"/>
      <c r="G74" s="714"/>
      <c r="H74" s="264"/>
      <c r="I74" s="264"/>
      <c r="J74" s="264"/>
      <c r="K74" s="275"/>
      <c r="L74" s="276"/>
      <c r="M74" s="712"/>
      <c r="N74" s="705"/>
      <c r="O74" s="708"/>
      <c r="P74" s="705"/>
      <c r="Q74" s="473"/>
      <c r="R74" s="473"/>
      <c r="S74" s="232"/>
      <c r="T74" s="232"/>
      <c r="U74" s="247" t="s">
        <v>748</v>
      </c>
      <c r="V74" s="281"/>
      <c r="W74" s="281"/>
      <c r="X74" s="281"/>
      <c r="Y74" s="232" t="str">
        <f t="shared" si="13"/>
        <v/>
      </c>
      <c r="Z74" s="281"/>
      <c r="AA74" s="232" t="str">
        <f t="shared" si="14"/>
        <v/>
      </c>
      <c r="AB74" s="232"/>
      <c r="AC74" s="232" t="str">
        <f t="shared" si="15"/>
        <v/>
      </c>
      <c r="AD74" s="232"/>
      <c r="AE74" s="232" t="str">
        <f t="shared" si="16"/>
        <v/>
      </c>
      <c r="AF74" s="232"/>
      <c r="AG74" s="232" t="str">
        <f t="shared" si="17"/>
        <v/>
      </c>
      <c r="AH74" s="232"/>
      <c r="AI74" s="232" t="str">
        <f t="shared" si="18"/>
        <v/>
      </c>
      <c r="AJ74" s="232"/>
      <c r="AK74" s="233" t="str">
        <f t="shared" si="19"/>
        <v/>
      </c>
      <c r="AL74" s="277" t="str">
        <f t="shared" si="20"/>
        <v/>
      </c>
      <c r="AM74" s="277" t="str">
        <f t="shared" si="21"/>
        <v/>
      </c>
      <c r="AN74" s="278"/>
      <c r="AO74" s="278"/>
      <c r="AP74" s="278"/>
      <c r="AQ74" s="278"/>
      <c r="AR74" s="278"/>
      <c r="AS74" s="278"/>
      <c r="AT74" s="278"/>
      <c r="AU74" s="273" t="str">
        <f>IFERROR(VLOOKUP(AT74,'Seguridad Información'!$I$61:$J$65,2,0),"")</f>
        <v/>
      </c>
      <c r="AV74" s="273"/>
      <c r="AW74" s="279" t="str">
        <f t="shared" si="12"/>
        <v/>
      </c>
      <c r="AX74" s="277" t="str">
        <f t="shared" si="22"/>
        <v/>
      </c>
      <c r="AY74" s="279" t="str">
        <f>IFERROR(VLOOKUP((CONCATENATE(AM74,AX74)),Listados!$U$3:$V$11,2,FALSE),"")</f>
        <v/>
      </c>
      <c r="AZ74" s="277">
        <f t="shared" si="23"/>
        <v>100</v>
      </c>
      <c r="BA74" s="709"/>
      <c r="BB74" s="709"/>
      <c r="BC74" s="280">
        <f>+IF(AND(W74="Preventivo",BB73="Fuerte"),2,IF(AND(W74="Preventivo",BB73="Moderado"),1,0))</f>
        <v>0</v>
      </c>
      <c r="BD74" s="280">
        <f>+IF(AND(W74="Detectivo/Correctivo",$BB73="Fuerte"),2,IF(AND(W74="Detectivo/Correctivo",$BB74="Moderado"),1,IF(AND(W74="Preventivo",$BB73="Fuerte"),1,0)))</f>
        <v>0</v>
      </c>
      <c r="BE74" s="280" t="e">
        <f>+N73-BC74</f>
        <v>#N/A</v>
      </c>
      <c r="BF74" s="280" t="e">
        <f>+P73-BD74</f>
        <v>#N/A</v>
      </c>
      <c r="BG74" s="473"/>
      <c r="BH74" s="473"/>
      <c r="BI74" s="473"/>
      <c r="BJ74" s="476"/>
      <c r="BK74" s="476"/>
      <c r="BL74" s="476"/>
      <c r="BM74" s="734"/>
    </row>
    <row r="75" spans="1:65" ht="65.099999999999994" customHeight="1">
      <c r="A75" s="710"/>
      <c r="B75" s="711"/>
      <c r="C75" s="713"/>
      <c r="D75" s="274"/>
      <c r="E75" s="274"/>
      <c r="F75" s="702"/>
      <c r="G75" s="714"/>
      <c r="H75" s="264"/>
      <c r="I75" s="264"/>
      <c r="J75" s="264"/>
      <c r="K75" s="275"/>
      <c r="L75" s="276"/>
      <c r="M75" s="712"/>
      <c r="N75" s="705"/>
      <c r="O75" s="708"/>
      <c r="P75" s="705"/>
      <c r="Q75" s="473"/>
      <c r="R75" s="473"/>
      <c r="S75" s="232"/>
      <c r="T75" s="232"/>
      <c r="U75" s="247" t="s">
        <v>748</v>
      </c>
      <c r="V75" s="281"/>
      <c r="W75" s="281"/>
      <c r="X75" s="281"/>
      <c r="Y75" s="232" t="str">
        <f t="shared" si="13"/>
        <v/>
      </c>
      <c r="Z75" s="281"/>
      <c r="AA75" s="232" t="str">
        <f t="shared" si="14"/>
        <v/>
      </c>
      <c r="AB75" s="232"/>
      <c r="AC75" s="232" t="str">
        <f t="shared" si="15"/>
        <v/>
      </c>
      <c r="AD75" s="232"/>
      <c r="AE75" s="232" t="str">
        <f t="shared" si="16"/>
        <v/>
      </c>
      <c r="AF75" s="232"/>
      <c r="AG75" s="232" t="str">
        <f t="shared" si="17"/>
        <v/>
      </c>
      <c r="AH75" s="232"/>
      <c r="AI75" s="232" t="str">
        <f t="shared" si="18"/>
        <v/>
      </c>
      <c r="AJ75" s="232"/>
      <c r="AK75" s="233" t="str">
        <f t="shared" si="19"/>
        <v/>
      </c>
      <c r="AL75" s="277" t="str">
        <f t="shared" si="20"/>
        <v/>
      </c>
      <c r="AM75" s="277" t="str">
        <f t="shared" si="21"/>
        <v/>
      </c>
      <c r="AN75" s="278"/>
      <c r="AO75" s="278"/>
      <c r="AP75" s="278"/>
      <c r="AQ75" s="278"/>
      <c r="AR75" s="278"/>
      <c r="AS75" s="278"/>
      <c r="AT75" s="278"/>
      <c r="AU75" s="273" t="str">
        <f>IFERROR(VLOOKUP(AT75,'Seguridad Información'!$I$61:$J$65,2,0),"")</f>
        <v/>
      </c>
      <c r="AV75" s="273"/>
      <c r="AW75" s="279" t="str">
        <f t="shared" si="12"/>
        <v/>
      </c>
      <c r="AX75" s="277" t="str">
        <f t="shared" si="22"/>
        <v/>
      </c>
      <c r="AY75" s="279" t="str">
        <f>IFERROR(VLOOKUP((CONCATENATE(AM75,AX75)),Listados!$U$3:$V$11,2,FALSE),"")</f>
        <v/>
      </c>
      <c r="AZ75" s="277">
        <f t="shared" si="23"/>
        <v>100</v>
      </c>
      <c r="BA75" s="709"/>
      <c r="BB75" s="709"/>
      <c r="BC75" s="280">
        <f>+IF(AND(W75="Preventivo",BB73="Fuerte"),2,IF(AND(W75="Preventivo",BB73="Moderado"),1,0))</f>
        <v>0</v>
      </c>
      <c r="BD75" s="280">
        <f>+IF(AND(W75="Detectivo/Correctivo",$BB73="Fuerte"),2,IF(AND(W75="Detectivo/Correctivo",$BB75="Moderado"),1,IF(AND(W75="Preventivo",$BB73="Fuerte"),1,0)))</f>
        <v>0</v>
      </c>
      <c r="BE75" s="280" t="e">
        <f>+N73-BC75</f>
        <v>#N/A</v>
      </c>
      <c r="BF75" s="280" t="e">
        <f>+P73-BD75</f>
        <v>#N/A</v>
      </c>
      <c r="BG75" s="473"/>
      <c r="BH75" s="473"/>
      <c r="BI75" s="473"/>
      <c r="BJ75" s="476"/>
      <c r="BK75" s="476"/>
      <c r="BL75" s="476"/>
      <c r="BM75" s="734"/>
    </row>
    <row r="76" spans="1:65" ht="65.099999999999994" customHeight="1">
      <c r="A76" s="710"/>
      <c r="B76" s="711"/>
      <c r="C76" s="713"/>
      <c r="D76" s="274"/>
      <c r="E76" s="274"/>
      <c r="F76" s="702"/>
      <c r="G76" s="714"/>
      <c r="H76" s="264"/>
      <c r="I76" s="264"/>
      <c r="J76" s="264"/>
      <c r="K76" s="275"/>
      <c r="L76" s="276"/>
      <c r="M76" s="712"/>
      <c r="N76" s="705"/>
      <c r="O76" s="708"/>
      <c r="P76" s="705"/>
      <c r="Q76" s="473"/>
      <c r="R76" s="473"/>
      <c r="S76" s="232"/>
      <c r="T76" s="232"/>
      <c r="U76" s="247" t="s">
        <v>748</v>
      </c>
      <c r="V76" s="281"/>
      <c r="W76" s="281"/>
      <c r="X76" s="281"/>
      <c r="Y76" s="232" t="str">
        <f t="shared" si="13"/>
        <v/>
      </c>
      <c r="Z76" s="281"/>
      <c r="AA76" s="232" t="str">
        <f t="shared" si="14"/>
        <v/>
      </c>
      <c r="AB76" s="232"/>
      <c r="AC76" s="232" t="str">
        <f t="shared" si="15"/>
        <v/>
      </c>
      <c r="AD76" s="232"/>
      <c r="AE76" s="232" t="str">
        <f t="shared" si="16"/>
        <v/>
      </c>
      <c r="AF76" s="232"/>
      <c r="AG76" s="232" t="str">
        <f t="shared" si="17"/>
        <v/>
      </c>
      <c r="AH76" s="232"/>
      <c r="AI76" s="232" t="str">
        <f t="shared" si="18"/>
        <v/>
      </c>
      <c r="AJ76" s="232"/>
      <c r="AK76" s="233" t="str">
        <f t="shared" si="19"/>
        <v/>
      </c>
      <c r="AL76" s="277" t="str">
        <f t="shared" si="20"/>
        <v/>
      </c>
      <c r="AM76" s="277" t="str">
        <f t="shared" si="21"/>
        <v/>
      </c>
      <c r="AN76" s="278"/>
      <c r="AO76" s="278"/>
      <c r="AP76" s="278"/>
      <c r="AQ76" s="278"/>
      <c r="AR76" s="278"/>
      <c r="AS76" s="278"/>
      <c r="AT76" s="278"/>
      <c r="AU76" s="273" t="str">
        <f>IFERROR(VLOOKUP(AT76,'Seguridad Información'!$I$61:$J$65,2,0),"")</f>
        <v/>
      </c>
      <c r="AV76" s="273"/>
      <c r="AW76" s="279" t="str">
        <f t="shared" si="12"/>
        <v/>
      </c>
      <c r="AX76" s="277" t="str">
        <f t="shared" si="22"/>
        <v/>
      </c>
      <c r="AY76" s="279" t="str">
        <f>IFERROR(VLOOKUP((CONCATENATE(AM76,AX76)),Listados!$U$3:$V$11,2,FALSE),"")</f>
        <v/>
      </c>
      <c r="AZ76" s="277">
        <f t="shared" si="23"/>
        <v>100</v>
      </c>
      <c r="BA76" s="709"/>
      <c r="BB76" s="709"/>
      <c r="BC76" s="280">
        <f>+IF(AND(W76="Preventivo",BB73="Fuerte"),2,IF(AND(W76="Preventivo",BB73="Moderado"),1,0))</f>
        <v>0</v>
      </c>
      <c r="BD76" s="280">
        <f>+IF(AND(W76="Detectivo/Correctivo",$BB73="Fuerte"),2,IF(AND(W76="Detectivo/Correctivo",$BB76="Moderado"),1,IF(AND(W76="Preventivo",$BB73="Fuerte"),1,0)))</f>
        <v>0</v>
      </c>
      <c r="BE76" s="280" t="e">
        <f>+N73-BC76</f>
        <v>#N/A</v>
      </c>
      <c r="BF76" s="280" t="e">
        <f>+P73-BD76</f>
        <v>#N/A</v>
      </c>
      <c r="BG76" s="473"/>
      <c r="BH76" s="473"/>
      <c r="BI76" s="473"/>
      <c r="BJ76" s="476"/>
      <c r="BK76" s="476"/>
      <c r="BL76" s="476"/>
      <c r="BM76" s="734"/>
    </row>
    <row r="77" spans="1:65" ht="65.099999999999994" customHeight="1">
      <c r="A77" s="710"/>
      <c r="B77" s="711"/>
      <c r="C77" s="713"/>
      <c r="D77" s="274"/>
      <c r="E77" s="274"/>
      <c r="F77" s="702"/>
      <c r="G77" s="714"/>
      <c r="H77" s="264"/>
      <c r="I77" s="264"/>
      <c r="J77" s="264"/>
      <c r="K77" s="275"/>
      <c r="L77" s="276"/>
      <c r="M77" s="712"/>
      <c r="N77" s="705"/>
      <c r="O77" s="708"/>
      <c r="P77" s="705"/>
      <c r="Q77" s="473"/>
      <c r="R77" s="473"/>
      <c r="S77" s="232"/>
      <c r="T77" s="232"/>
      <c r="U77" s="247" t="s">
        <v>748</v>
      </c>
      <c r="V77" s="281"/>
      <c r="W77" s="281"/>
      <c r="X77" s="281"/>
      <c r="Y77" s="232" t="str">
        <f t="shared" si="13"/>
        <v/>
      </c>
      <c r="Z77" s="281"/>
      <c r="AA77" s="232" t="str">
        <f t="shared" si="14"/>
        <v/>
      </c>
      <c r="AB77" s="232"/>
      <c r="AC77" s="232" t="str">
        <f t="shared" si="15"/>
        <v/>
      </c>
      <c r="AD77" s="232"/>
      <c r="AE77" s="232" t="str">
        <f t="shared" si="16"/>
        <v/>
      </c>
      <c r="AF77" s="232"/>
      <c r="AG77" s="232" t="str">
        <f t="shared" si="17"/>
        <v/>
      </c>
      <c r="AH77" s="232"/>
      <c r="AI77" s="232" t="str">
        <f t="shared" si="18"/>
        <v/>
      </c>
      <c r="AJ77" s="232"/>
      <c r="AK77" s="233" t="str">
        <f t="shared" si="19"/>
        <v/>
      </c>
      <c r="AL77" s="277" t="str">
        <f t="shared" si="20"/>
        <v/>
      </c>
      <c r="AM77" s="277" t="str">
        <f t="shared" si="21"/>
        <v/>
      </c>
      <c r="AN77" s="278"/>
      <c r="AO77" s="278"/>
      <c r="AP77" s="278"/>
      <c r="AQ77" s="278"/>
      <c r="AR77" s="278"/>
      <c r="AS77" s="278"/>
      <c r="AT77" s="278"/>
      <c r="AU77" s="273" t="str">
        <f>IFERROR(VLOOKUP(AT77,'Seguridad Información'!$I$61:$J$65,2,0),"")</f>
        <v/>
      </c>
      <c r="AV77" s="273"/>
      <c r="AW77" s="279" t="str">
        <f t="shared" si="12"/>
        <v/>
      </c>
      <c r="AX77" s="277" t="str">
        <f t="shared" si="22"/>
        <v/>
      </c>
      <c r="AY77" s="279" t="str">
        <f>IFERROR(VLOOKUP((CONCATENATE(AM77,AX77)),Listados!$U$3:$V$11,2,FALSE),"")</f>
        <v/>
      </c>
      <c r="AZ77" s="277">
        <f t="shared" si="23"/>
        <v>100</v>
      </c>
      <c r="BA77" s="709"/>
      <c r="BB77" s="709"/>
      <c r="BC77" s="280">
        <f>+IF(AND(W77="Preventivo",BB73="Fuerte"),2,IF(AND(W77="Preventivo",BB73="Moderado"),1,0))</f>
        <v>0</v>
      </c>
      <c r="BD77" s="280">
        <f>+IF(AND(W77="Detectivo/Correctivo",$BB73="Fuerte"),2,IF(AND(W77="Detectivo/Correctivo",$BB77="Moderado"),1,IF(AND(W77="Preventivo",$BB73="Fuerte"),1,0)))</f>
        <v>0</v>
      </c>
      <c r="BE77" s="280" t="e">
        <f>+N73-BC77</f>
        <v>#N/A</v>
      </c>
      <c r="BF77" s="280" t="e">
        <f>+P73-BD77</f>
        <v>#N/A</v>
      </c>
      <c r="BG77" s="473"/>
      <c r="BH77" s="473"/>
      <c r="BI77" s="473"/>
      <c r="BJ77" s="476"/>
      <c r="BK77" s="476"/>
      <c r="BL77" s="476"/>
      <c r="BM77" s="734"/>
    </row>
    <row r="78" spans="1:65" ht="65.099999999999994" customHeight="1">
      <c r="A78" s="710"/>
      <c r="B78" s="711"/>
      <c r="C78" s="713"/>
      <c r="D78" s="274"/>
      <c r="E78" s="274"/>
      <c r="F78" s="702"/>
      <c r="G78" s="714"/>
      <c r="H78" s="264"/>
      <c r="I78" s="264"/>
      <c r="J78" s="264"/>
      <c r="K78" s="275"/>
      <c r="L78" s="276"/>
      <c r="M78" s="712"/>
      <c r="N78" s="705"/>
      <c r="O78" s="708"/>
      <c r="P78" s="705"/>
      <c r="Q78" s="473"/>
      <c r="R78" s="473"/>
      <c r="S78" s="232"/>
      <c r="T78" s="232"/>
      <c r="U78" s="247" t="s">
        <v>748</v>
      </c>
      <c r="V78" s="281"/>
      <c r="W78" s="281"/>
      <c r="X78" s="281"/>
      <c r="Y78" s="232" t="str">
        <f t="shared" si="13"/>
        <v/>
      </c>
      <c r="Z78" s="281"/>
      <c r="AA78" s="232" t="str">
        <f t="shared" si="14"/>
        <v/>
      </c>
      <c r="AB78" s="232"/>
      <c r="AC78" s="232" t="str">
        <f t="shared" si="15"/>
        <v/>
      </c>
      <c r="AD78" s="232"/>
      <c r="AE78" s="232" t="str">
        <f t="shared" si="16"/>
        <v/>
      </c>
      <c r="AF78" s="232"/>
      <c r="AG78" s="232" t="str">
        <f t="shared" si="17"/>
        <v/>
      </c>
      <c r="AH78" s="232"/>
      <c r="AI78" s="232" t="str">
        <f t="shared" si="18"/>
        <v/>
      </c>
      <c r="AJ78" s="232"/>
      <c r="AK78" s="233" t="str">
        <f t="shared" si="19"/>
        <v/>
      </c>
      <c r="AL78" s="277" t="str">
        <f t="shared" si="20"/>
        <v/>
      </c>
      <c r="AM78" s="277" t="str">
        <f t="shared" si="21"/>
        <v/>
      </c>
      <c r="AN78" s="278"/>
      <c r="AO78" s="278"/>
      <c r="AP78" s="278"/>
      <c r="AQ78" s="278"/>
      <c r="AR78" s="278"/>
      <c r="AS78" s="278"/>
      <c r="AT78" s="278"/>
      <c r="AU78" s="273" t="str">
        <f>IFERROR(VLOOKUP(AT78,'Seguridad Información'!$I$61:$J$65,2,0),"")</f>
        <v/>
      </c>
      <c r="AV78" s="273"/>
      <c r="AW78" s="279" t="str">
        <f t="shared" si="12"/>
        <v/>
      </c>
      <c r="AX78" s="277" t="str">
        <f t="shared" si="22"/>
        <v/>
      </c>
      <c r="AY78" s="279" t="str">
        <f>IFERROR(VLOOKUP((CONCATENATE(AM78,AX78)),Listados!$U$3:$V$11,2,FALSE),"")</f>
        <v/>
      </c>
      <c r="AZ78" s="277">
        <f t="shared" si="23"/>
        <v>100</v>
      </c>
      <c r="BA78" s="709"/>
      <c r="BB78" s="709"/>
      <c r="BC78" s="280">
        <f>+IF(AND(W78="Preventivo",BB73="Fuerte"),2,IF(AND(W78="Preventivo",BB73="Moderado"),1,0))</f>
        <v>0</v>
      </c>
      <c r="BD78" s="280">
        <f>+IF(AND(W78="Detectivo/Correctivo",$BB73="Fuerte"),2,IF(AND(W78="Detectivo/Correctivo",$BB78="Moderado"),1,IF(AND(W78="Preventivo",$BB73="Fuerte"),1,0)))</f>
        <v>0</v>
      </c>
      <c r="BE78" s="280" t="e">
        <f>+N73-BC78</f>
        <v>#N/A</v>
      </c>
      <c r="BF78" s="280" t="e">
        <f>+P73-BD78</f>
        <v>#N/A</v>
      </c>
      <c r="BG78" s="473"/>
      <c r="BH78" s="473"/>
      <c r="BI78" s="473"/>
      <c r="BJ78" s="476"/>
      <c r="BK78" s="476"/>
      <c r="BL78" s="476"/>
      <c r="BM78" s="734"/>
    </row>
    <row r="79" spans="1:65" ht="65.099999999999994" customHeight="1">
      <c r="A79" s="710">
        <v>13</v>
      </c>
      <c r="B79" s="711"/>
      <c r="C79" s="713" t="str">
        <f>IFERROR(VLOOKUP(B79,Listados!B$3:C$20,2,FALSE),"")</f>
        <v/>
      </c>
      <c r="D79" s="274"/>
      <c r="E79" s="274"/>
      <c r="F79" s="702"/>
      <c r="G79" s="714"/>
      <c r="H79" s="264"/>
      <c r="I79" s="264"/>
      <c r="J79" s="264"/>
      <c r="K79" s="275"/>
      <c r="L79" s="276"/>
      <c r="M79" s="712"/>
      <c r="N79" s="705" t="e">
        <f>+VLOOKUP(M79,Listados!$K$8:$L$12,2,0)</f>
        <v>#N/A</v>
      </c>
      <c r="O79" s="708"/>
      <c r="P79" s="705" t="e">
        <f>+VLOOKUP(O79,Listados!$K$13:$L$17,2,0)</f>
        <v>#N/A</v>
      </c>
      <c r="Q79" s="473" t="str">
        <f>IF(AND(M79&lt;&gt;"",O79&lt;&gt;""),VLOOKUP(M79&amp;O79,Listados!$M$3:$N$27,2,FALSE),"")</f>
        <v/>
      </c>
      <c r="R79" s="473" t="e">
        <f>+VLOOKUP(Q79,Listados!$P$3:$Q$6,2,FALSE)</f>
        <v>#N/A</v>
      </c>
      <c r="S79" s="232"/>
      <c r="T79" s="232"/>
      <c r="U79" s="247" t="s">
        <v>748</v>
      </c>
      <c r="V79" s="281"/>
      <c r="W79" s="281"/>
      <c r="X79" s="281"/>
      <c r="Y79" s="232" t="str">
        <f t="shared" si="13"/>
        <v/>
      </c>
      <c r="Z79" s="281"/>
      <c r="AA79" s="232" t="str">
        <f t="shared" si="14"/>
        <v/>
      </c>
      <c r="AB79" s="232"/>
      <c r="AC79" s="232" t="str">
        <f t="shared" si="15"/>
        <v/>
      </c>
      <c r="AD79" s="232"/>
      <c r="AE79" s="232" t="str">
        <f t="shared" si="16"/>
        <v/>
      </c>
      <c r="AF79" s="232"/>
      <c r="AG79" s="232" t="str">
        <f t="shared" si="17"/>
        <v/>
      </c>
      <c r="AH79" s="232"/>
      <c r="AI79" s="232" t="str">
        <f t="shared" si="18"/>
        <v/>
      </c>
      <c r="AJ79" s="232"/>
      <c r="AK79" s="233" t="str">
        <f t="shared" si="19"/>
        <v/>
      </c>
      <c r="AL79" s="277" t="str">
        <f t="shared" si="20"/>
        <v/>
      </c>
      <c r="AM79" s="277" t="str">
        <f t="shared" si="21"/>
        <v/>
      </c>
      <c r="AN79" s="278"/>
      <c r="AO79" s="278"/>
      <c r="AP79" s="278"/>
      <c r="AQ79" s="278"/>
      <c r="AR79" s="278"/>
      <c r="AS79" s="278"/>
      <c r="AT79" s="278"/>
      <c r="AU79" s="273" t="str">
        <f>IFERROR(VLOOKUP(AT79,'Seguridad Información'!$I$61:$J$65,2,0),"")</f>
        <v/>
      </c>
      <c r="AV79" s="273"/>
      <c r="AW79" s="279" t="str">
        <f t="shared" si="12"/>
        <v/>
      </c>
      <c r="AX79" s="277" t="str">
        <f t="shared" si="22"/>
        <v/>
      </c>
      <c r="AY79" s="279" t="str">
        <f>IFERROR(VLOOKUP((CONCATENATE(AM79,AX79)),Listados!$U$3:$V$11,2,FALSE),"")</f>
        <v/>
      </c>
      <c r="AZ79" s="277">
        <f t="shared" si="23"/>
        <v>100</v>
      </c>
      <c r="BA79" s="709">
        <f>AVERAGE(AZ79:AZ84)</f>
        <v>100</v>
      </c>
      <c r="BB79" s="709" t="str">
        <f>IF(BA79&lt;=50, "Débil", IF(BA79&lt;=99,"Moderado","Fuerte"))</f>
        <v>Fuerte</v>
      </c>
      <c r="BC79" s="280">
        <f>+IF(AND(W79="Preventivo",BB79="Fuerte"),2,IF(AND(W79="Preventivo",BB79="Moderado"),1,0))</f>
        <v>0</v>
      </c>
      <c r="BD79" s="280">
        <f>+IF(AND(W79="Detectivo/Correctivo",$BB79="Fuerte"),2,IF(AND(W79="Detectivo/Correctivo",$BB79="Moderado"),1,IF(AND(W79="Preventivo",$BB79="Fuerte"),1,0)))</f>
        <v>0</v>
      </c>
      <c r="BE79" s="280" t="e">
        <f>+N79-BC79</f>
        <v>#N/A</v>
      </c>
      <c r="BF79" s="280" t="e">
        <f>+P79-BD79</f>
        <v>#N/A</v>
      </c>
      <c r="BG79" s="473" t="e">
        <f>+VLOOKUP(MIN(BE79,BE80,BE81,BE82,BE83,BE84),Listados!$J$18:$K$24,2,TRUE)</f>
        <v>#N/A</v>
      </c>
      <c r="BH79" s="473" t="e">
        <f>+VLOOKUP(MIN(BF79,BF80,BF81,BF82,BF83,BF84),Listados!$J$27:$K$32,2,TRUE)</f>
        <v>#N/A</v>
      </c>
      <c r="BI79" s="473" t="e">
        <f>IF(AND(BG79&lt;&gt;"",BH79&lt;&gt;""),VLOOKUP(BG79&amp;BH79,Listados!$M$3:$N$27,2,FALSE),"")</f>
        <v>#N/A</v>
      </c>
      <c r="BJ79" s="476" t="e">
        <f>+IF($R79="Asumir el riesgo","NA","")</f>
        <v>#N/A</v>
      </c>
      <c r="BK79" s="476" t="e">
        <f>+IF($R79="Asumir el riesgo","NA","")</f>
        <v>#N/A</v>
      </c>
      <c r="BL79" s="476" t="e">
        <f>+IF($R79="Asumir el riesgo","NA","")</f>
        <v>#N/A</v>
      </c>
      <c r="BM79" s="734" t="e">
        <f>+IF($R79="Asumir el riesgo","NA","")</f>
        <v>#N/A</v>
      </c>
    </row>
    <row r="80" spans="1:65" ht="65.099999999999994" customHeight="1">
      <c r="A80" s="710"/>
      <c r="B80" s="711"/>
      <c r="C80" s="713"/>
      <c r="D80" s="274"/>
      <c r="E80" s="274"/>
      <c r="F80" s="702"/>
      <c r="G80" s="714"/>
      <c r="H80" s="264"/>
      <c r="I80" s="264"/>
      <c r="J80" s="264"/>
      <c r="K80" s="275"/>
      <c r="L80" s="276"/>
      <c r="M80" s="712"/>
      <c r="N80" s="705"/>
      <c r="O80" s="708"/>
      <c r="P80" s="705"/>
      <c r="Q80" s="473"/>
      <c r="R80" s="473"/>
      <c r="S80" s="232"/>
      <c r="T80" s="232"/>
      <c r="U80" s="247" t="s">
        <v>748</v>
      </c>
      <c r="V80" s="281"/>
      <c r="W80" s="281"/>
      <c r="X80" s="281"/>
      <c r="Y80" s="232" t="str">
        <f t="shared" si="13"/>
        <v/>
      </c>
      <c r="Z80" s="281"/>
      <c r="AA80" s="232" t="str">
        <f t="shared" si="14"/>
        <v/>
      </c>
      <c r="AB80" s="232"/>
      <c r="AC80" s="232" t="str">
        <f t="shared" si="15"/>
        <v/>
      </c>
      <c r="AD80" s="232"/>
      <c r="AE80" s="232" t="str">
        <f t="shared" si="16"/>
        <v/>
      </c>
      <c r="AF80" s="232"/>
      <c r="AG80" s="232" t="str">
        <f t="shared" si="17"/>
        <v/>
      </c>
      <c r="AH80" s="232"/>
      <c r="AI80" s="232" t="str">
        <f t="shared" si="18"/>
        <v/>
      </c>
      <c r="AJ80" s="232"/>
      <c r="AK80" s="233" t="str">
        <f t="shared" si="19"/>
        <v/>
      </c>
      <c r="AL80" s="277" t="str">
        <f t="shared" si="20"/>
        <v/>
      </c>
      <c r="AM80" s="277" t="str">
        <f t="shared" si="21"/>
        <v/>
      </c>
      <c r="AN80" s="278"/>
      <c r="AO80" s="278"/>
      <c r="AP80" s="278"/>
      <c r="AQ80" s="278"/>
      <c r="AR80" s="278"/>
      <c r="AS80" s="278"/>
      <c r="AT80" s="278"/>
      <c r="AU80" s="273" t="str">
        <f>IFERROR(VLOOKUP(AT80,'Seguridad Información'!$I$61:$J$65,2,0),"")</f>
        <v/>
      </c>
      <c r="AV80" s="273"/>
      <c r="AW80" s="279" t="str">
        <f t="shared" si="12"/>
        <v/>
      </c>
      <c r="AX80" s="277" t="str">
        <f t="shared" si="22"/>
        <v/>
      </c>
      <c r="AY80" s="279" t="str">
        <f>IFERROR(VLOOKUP((CONCATENATE(AM80,AX80)),Listados!$U$3:$V$11,2,FALSE),"")</f>
        <v/>
      </c>
      <c r="AZ80" s="277">
        <f t="shared" si="23"/>
        <v>100</v>
      </c>
      <c r="BA80" s="709"/>
      <c r="BB80" s="709"/>
      <c r="BC80" s="280">
        <f>+IF(AND(W80="Preventivo",BB79="Fuerte"),2,IF(AND(W80="Preventivo",BB79="Moderado"),1,0))</f>
        <v>0</v>
      </c>
      <c r="BD80" s="280">
        <f>+IF(AND(W80="Detectivo/Correctivo",$BB79="Fuerte"),2,IF(AND(W80="Detectivo/Correctivo",$BB80="Moderado"),1,IF(AND(W80="Preventivo",$BB79="Fuerte"),1,0)))</f>
        <v>0</v>
      </c>
      <c r="BE80" s="280" t="e">
        <f>+N79-BC80</f>
        <v>#N/A</v>
      </c>
      <c r="BF80" s="280" t="e">
        <f>+P79-BD80</f>
        <v>#N/A</v>
      </c>
      <c r="BG80" s="473"/>
      <c r="BH80" s="473"/>
      <c r="BI80" s="473"/>
      <c r="BJ80" s="476"/>
      <c r="BK80" s="476"/>
      <c r="BL80" s="476"/>
      <c r="BM80" s="734"/>
    </row>
    <row r="81" spans="1:65" ht="65.099999999999994" customHeight="1">
      <c r="A81" s="710"/>
      <c r="B81" s="711"/>
      <c r="C81" s="713"/>
      <c r="D81" s="274"/>
      <c r="E81" s="274"/>
      <c r="F81" s="702"/>
      <c r="G81" s="714"/>
      <c r="H81" s="264"/>
      <c r="I81" s="264"/>
      <c r="J81" s="264"/>
      <c r="K81" s="275"/>
      <c r="L81" s="276"/>
      <c r="M81" s="712"/>
      <c r="N81" s="705"/>
      <c r="O81" s="708"/>
      <c r="P81" s="705"/>
      <c r="Q81" s="473"/>
      <c r="R81" s="473"/>
      <c r="S81" s="232"/>
      <c r="T81" s="232"/>
      <c r="U81" s="247" t="s">
        <v>748</v>
      </c>
      <c r="V81" s="281"/>
      <c r="W81" s="281"/>
      <c r="X81" s="281"/>
      <c r="Y81" s="232" t="str">
        <f t="shared" si="13"/>
        <v/>
      </c>
      <c r="Z81" s="281"/>
      <c r="AA81" s="232" t="str">
        <f t="shared" si="14"/>
        <v/>
      </c>
      <c r="AB81" s="232"/>
      <c r="AC81" s="232" t="str">
        <f t="shared" si="15"/>
        <v/>
      </c>
      <c r="AD81" s="232"/>
      <c r="AE81" s="232" t="str">
        <f t="shared" si="16"/>
        <v/>
      </c>
      <c r="AF81" s="232"/>
      <c r="AG81" s="232" t="str">
        <f t="shared" si="17"/>
        <v/>
      </c>
      <c r="AH81" s="232"/>
      <c r="AI81" s="232" t="str">
        <f t="shared" si="18"/>
        <v/>
      </c>
      <c r="AJ81" s="232"/>
      <c r="AK81" s="233" t="str">
        <f t="shared" si="19"/>
        <v/>
      </c>
      <c r="AL81" s="277" t="str">
        <f t="shared" si="20"/>
        <v/>
      </c>
      <c r="AM81" s="277" t="str">
        <f t="shared" si="21"/>
        <v/>
      </c>
      <c r="AN81" s="278"/>
      <c r="AO81" s="278"/>
      <c r="AP81" s="278"/>
      <c r="AQ81" s="278"/>
      <c r="AR81" s="278"/>
      <c r="AS81" s="278"/>
      <c r="AT81" s="278"/>
      <c r="AU81" s="273" t="str">
        <f>IFERROR(VLOOKUP(AT81,'Seguridad Información'!$I$61:$J$65,2,0),"")</f>
        <v/>
      </c>
      <c r="AV81" s="273"/>
      <c r="AW81" s="279" t="str">
        <f t="shared" si="12"/>
        <v/>
      </c>
      <c r="AX81" s="277" t="str">
        <f t="shared" si="22"/>
        <v/>
      </c>
      <c r="AY81" s="279" t="str">
        <f>IFERROR(VLOOKUP((CONCATENATE(AM81,AX81)),Listados!$U$3:$V$11,2,FALSE),"")</f>
        <v/>
      </c>
      <c r="AZ81" s="277">
        <f t="shared" si="23"/>
        <v>100</v>
      </c>
      <c r="BA81" s="709"/>
      <c r="BB81" s="709"/>
      <c r="BC81" s="280">
        <f>+IF(AND(W81="Preventivo",BB79="Fuerte"),2,IF(AND(W81="Preventivo",BB79="Moderado"),1,0))</f>
        <v>0</v>
      </c>
      <c r="BD81" s="280">
        <f>+IF(AND(W81="Detectivo/Correctivo",$BB79="Fuerte"),2,IF(AND(W81="Detectivo/Correctivo",$BB81="Moderado"),1,IF(AND(W81="Preventivo",$BB79="Fuerte"),1,0)))</f>
        <v>0</v>
      </c>
      <c r="BE81" s="280" t="e">
        <f>+N79-BC81</f>
        <v>#N/A</v>
      </c>
      <c r="BF81" s="280" t="e">
        <f>+P79-BD81</f>
        <v>#N/A</v>
      </c>
      <c r="BG81" s="473"/>
      <c r="BH81" s="473"/>
      <c r="BI81" s="473"/>
      <c r="BJ81" s="476"/>
      <c r="BK81" s="476"/>
      <c r="BL81" s="476"/>
      <c r="BM81" s="734"/>
    </row>
    <row r="82" spans="1:65" ht="65.099999999999994" customHeight="1">
      <c r="A82" s="710"/>
      <c r="B82" s="711"/>
      <c r="C82" s="713"/>
      <c r="D82" s="274"/>
      <c r="E82" s="274"/>
      <c r="F82" s="702"/>
      <c r="G82" s="714"/>
      <c r="H82" s="264"/>
      <c r="I82" s="264"/>
      <c r="J82" s="264"/>
      <c r="K82" s="275"/>
      <c r="L82" s="276"/>
      <c r="M82" s="712"/>
      <c r="N82" s="705"/>
      <c r="O82" s="708"/>
      <c r="P82" s="705"/>
      <c r="Q82" s="473"/>
      <c r="R82" s="473"/>
      <c r="S82" s="232"/>
      <c r="T82" s="232"/>
      <c r="U82" s="247" t="s">
        <v>748</v>
      </c>
      <c r="V82" s="281"/>
      <c r="W82" s="281"/>
      <c r="X82" s="281"/>
      <c r="Y82" s="232" t="str">
        <f t="shared" si="13"/>
        <v/>
      </c>
      <c r="Z82" s="281"/>
      <c r="AA82" s="232" t="str">
        <f t="shared" si="14"/>
        <v/>
      </c>
      <c r="AB82" s="232"/>
      <c r="AC82" s="232" t="str">
        <f t="shared" si="15"/>
        <v/>
      </c>
      <c r="AD82" s="232"/>
      <c r="AE82" s="232" t="str">
        <f t="shared" si="16"/>
        <v/>
      </c>
      <c r="AF82" s="232"/>
      <c r="AG82" s="232" t="str">
        <f t="shared" si="17"/>
        <v/>
      </c>
      <c r="AH82" s="232"/>
      <c r="AI82" s="232" t="str">
        <f t="shared" si="18"/>
        <v/>
      </c>
      <c r="AJ82" s="232"/>
      <c r="AK82" s="233" t="str">
        <f t="shared" si="19"/>
        <v/>
      </c>
      <c r="AL82" s="277" t="str">
        <f t="shared" si="20"/>
        <v/>
      </c>
      <c r="AM82" s="277" t="str">
        <f t="shared" si="21"/>
        <v/>
      </c>
      <c r="AN82" s="278"/>
      <c r="AO82" s="278"/>
      <c r="AP82" s="278"/>
      <c r="AQ82" s="278"/>
      <c r="AR82" s="278"/>
      <c r="AS82" s="278"/>
      <c r="AT82" s="278"/>
      <c r="AU82" s="273" t="str">
        <f>IFERROR(VLOOKUP(AT82,'Seguridad Información'!$I$61:$J$65,2,0),"")</f>
        <v/>
      </c>
      <c r="AV82" s="273"/>
      <c r="AW82" s="279" t="str">
        <f t="shared" si="12"/>
        <v/>
      </c>
      <c r="AX82" s="277" t="str">
        <f t="shared" si="22"/>
        <v/>
      </c>
      <c r="AY82" s="279" t="str">
        <f>IFERROR(VLOOKUP((CONCATENATE(AM82,AX82)),Listados!$U$3:$V$11,2,FALSE),"")</f>
        <v/>
      </c>
      <c r="AZ82" s="277">
        <f t="shared" si="23"/>
        <v>100</v>
      </c>
      <c r="BA82" s="709"/>
      <c r="BB82" s="709"/>
      <c r="BC82" s="280">
        <f>+IF(AND(W82="Preventivo",BB79="Fuerte"),2,IF(AND(W82="Preventivo",BB79="Moderado"),1,0))</f>
        <v>0</v>
      </c>
      <c r="BD82" s="280">
        <f>+IF(AND(W82="Detectivo/Correctivo",$BB79="Fuerte"),2,IF(AND(W82="Detectivo/Correctivo",$BB82="Moderado"),1,IF(AND(W82="Preventivo",$BB79="Fuerte"),1,0)))</f>
        <v>0</v>
      </c>
      <c r="BE82" s="280" t="e">
        <f>+N79-BC82</f>
        <v>#N/A</v>
      </c>
      <c r="BF82" s="280" t="e">
        <f>+P79-BD82</f>
        <v>#N/A</v>
      </c>
      <c r="BG82" s="473"/>
      <c r="BH82" s="473"/>
      <c r="BI82" s="473"/>
      <c r="BJ82" s="476"/>
      <c r="BK82" s="476"/>
      <c r="BL82" s="476"/>
      <c r="BM82" s="734"/>
    </row>
    <row r="83" spans="1:65" ht="65.099999999999994" customHeight="1">
      <c r="A83" s="710"/>
      <c r="B83" s="711"/>
      <c r="C83" s="713"/>
      <c r="D83" s="274"/>
      <c r="E83" s="274"/>
      <c r="F83" s="702"/>
      <c r="G83" s="714"/>
      <c r="H83" s="264"/>
      <c r="I83" s="264"/>
      <c r="J83" s="264"/>
      <c r="K83" s="275"/>
      <c r="L83" s="276"/>
      <c r="M83" s="712"/>
      <c r="N83" s="705"/>
      <c r="O83" s="708"/>
      <c r="P83" s="705"/>
      <c r="Q83" s="473"/>
      <c r="R83" s="473"/>
      <c r="S83" s="232"/>
      <c r="T83" s="232"/>
      <c r="U83" s="247" t="s">
        <v>748</v>
      </c>
      <c r="V83" s="281"/>
      <c r="W83" s="281"/>
      <c r="X83" s="281"/>
      <c r="Y83" s="232" t="str">
        <f t="shared" si="13"/>
        <v/>
      </c>
      <c r="Z83" s="281"/>
      <c r="AA83" s="232" t="str">
        <f t="shared" si="14"/>
        <v/>
      </c>
      <c r="AB83" s="232"/>
      <c r="AC83" s="232" t="str">
        <f t="shared" si="15"/>
        <v/>
      </c>
      <c r="AD83" s="232"/>
      <c r="AE83" s="232" t="str">
        <f t="shared" si="16"/>
        <v/>
      </c>
      <c r="AF83" s="232"/>
      <c r="AG83" s="232" t="str">
        <f t="shared" si="17"/>
        <v/>
      </c>
      <c r="AH83" s="232"/>
      <c r="AI83" s="232" t="str">
        <f t="shared" si="18"/>
        <v/>
      </c>
      <c r="AJ83" s="232"/>
      <c r="AK83" s="233" t="str">
        <f t="shared" si="19"/>
        <v/>
      </c>
      <c r="AL83" s="277" t="str">
        <f t="shared" si="20"/>
        <v/>
      </c>
      <c r="AM83" s="277" t="str">
        <f t="shared" si="21"/>
        <v/>
      </c>
      <c r="AN83" s="278"/>
      <c r="AO83" s="278"/>
      <c r="AP83" s="278"/>
      <c r="AQ83" s="278"/>
      <c r="AR83" s="278"/>
      <c r="AS83" s="278"/>
      <c r="AT83" s="278"/>
      <c r="AU83" s="273" t="str">
        <f>IFERROR(VLOOKUP(AT83,'Seguridad Información'!$I$61:$J$65,2,0),"")</f>
        <v/>
      </c>
      <c r="AV83" s="273"/>
      <c r="AW83" s="279" t="str">
        <f t="shared" si="12"/>
        <v/>
      </c>
      <c r="AX83" s="277" t="str">
        <f t="shared" si="22"/>
        <v/>
      </c>
      <c r="AY83" s="279" t="str">
        <f>IFERROR(VLOOKUP((CONCATENATE(AM83,AX83)),Listados!$U$3:$V$11,2,FALSE),"")</f>
        <v/>
      </c>
      <c r="AZ83" s="277">
        <f t="shared" si="23"/>
        <v>100</v>
      </c>
      <c r="BA83" s="709"/>
      <c r="BB83" s="709"/>
      <c r="BC83" s="280">
        <f>+IF(AND(W83="Preventivo",BB79="Fuerte"),2,IF(AND(W83="Preventivo",BB79="Moderado"),1,0))</f>
        <v>0</v>
      </c>
      <c r="BD83" s="280">
        <f>+IF(AND(W83="Detectivo/Correctivo",$BB79="Fuerte"),2,IF(AND(W83="Detectivo/Correctivo",$BB83="Moderado"),1,IF(AND(W83="Preventivo",$BB79="Fuerte"),1,0)))</f>
        <v>0</v>
      </c>
      <c r="BE83" s="280" t="e">
        <f>+N79-BC83</f>
        <v>#N/A</v>
      </c>
      <c r="BF83" s="280" t="e">
        <f>+P79-BD83</f>
        <v>#N/A</v>
      </c>
      <c r="BG83" s="473"/>
      <c r="BH83" s="473"/>
      <c r="BI83" s="473"/>
      <c r="BJ83" s="476"/>
      <c r="BK83" s="476"/>
      <c r="BL83" s="476"/>
      <c r="BM83" s="734"/>
    </row>
    <row r="84" spans="1:65" ht="65.099999999999994" customHeight="1">
      <c r="A84" s="710"/>
      <c r="B84" s="711"/>
      <c r="C84" s="713"/>
      <c r="D84" s="274"/>
      <c r="E84" s="274"/>
      <c r="F84" s="702"/>
      <c r="G84" s="714"/>
      <c r="H84" s="264"/>
      <c r="I84" s="264"/>
      <c r="J84" s="264"/>
      <c r="K84" s="275"/>
      <c r="L84" s="276"/>
      <c r="M84" s="712"/>
      <c r="N84" s="705"/>
      <c r="O84" s="708"/>
      <c r="P84" s="705"/>
      <c r="Q84" s="473"/>
      <c r="R84" s="473"/>
      <c r="S84" s="232"/>
      <c r="T84" s="232"/>
      <c r="U84" s="247" t="s">
        <v>748</v>
      </c>
      <c r="V84" s="281"/>
      <c r="W84" s="281"/>
      <c r="X84" s="281"/>
      <c r="Y84" s="232" t="str">
        <f t="shared" si="13"/>
        <v/>
      </c>
      <c r="Z84" s="281"/>
      <c r="AA84" s="232" t="str">
        <f t="shared" si="14"/>
        <v/>
      </c>
      <c r="AB84" s="232"/>
      <c r="AC84" s="232" t="str">
        <f t="shared" si="15"/>
        <v/>
      </c>
      <c r="AD84" s="232"/>
      <c r="AE84" s="232" t="str">
        <f t="shared" si="16"/>
        <v/>
      </c>
      <c r="AF84" s="232"/>
      <c r="AG84" s="232" t="str">
        <f t="shared" si="17"/>
        <v/>
      </c>
      <c r="AH84" s="232"/>
      <c r="AI84" s="232" t="str">
        <f t="shared" si="18"/>
        <v/>
      </c>
      <c r="AJ84" s="232"/>
      <c r="AK84" s="233" t="str">
        <f t="shared" si="19"/>
        <v/>
      </c>
      <c r="AL84" s="277" t="str">
        <f t="shared" si="20"/>
        <v/>
      </c>
      <c r="AM84" s="277" t="str">
        <f t="shared" si="21"/>
        <v/>
      </c>
      <c r="AN84" s="278"/>
      <c r="AO84" s="278"/>
      <c r="AP84" s="278"/>
      <c r="AQ84" s="278"/>
      <c r="AR84" s="278"/>
      <c r="AS84" s="278"/>
      <c r="AT84" s="278"/>
      <c r="AU84" s="273" t="str">
        <f>IFERROR(VLOOKUP(AT84,'Seguridad Información'!$I$61:$J$65,2,0),"")</f>
        <v/>
      </c>
      <c r="AV84" s="273"/>
      <c r="AW84" s="279" t="str">
        <f t="shared" si="12"/>
        <v/>
      </c>
      <c r="AX84" s="277" t="str">
        <f t="shared" si="22"/>
        <v/>
      </c>
      <c r="AY84" s="279" t="str">
        <f>IFERROR(VLOOKUP((CONCATENATE(AM84,AX84)),Listados!$U$3:$V$11,2,FALSE),"")</f>
        <v/>
      </c>
      <c r="AZ84" s="277">
        <f t="shared" si="23"/>
        <v>100</v>
      </c>
      <c r="BA84" s="709"/>
      <c r="BB84" s="709"/>
      <c r="BC84" s="280">
        <f>+IF(AND(W84="Preventivo",BB79="Fuerte"),2,IF(AND(W84="Preventivo",BB79="Moderado"),1,0))</f>
        <v>0</v>
      </c>
      <c r="BD84" s="280">
        <f>+IF(AND(W84="Detectivo/Correctivo",$BB79="Fuerte"),2,IF(AND(W84="Detectivo/Correctivo",$BB84="Moderado"),1,IF(AND(W84="Preventivo",$BB79="Fuerte"),1,0)))</f>
        <v>0</v>
      </c>
      <c r="BE84" s="280" t="e">
        <f>+N79-BC84</f>
        <v>#N/A</v>
      </c>
      <c r="BF84" s="280" t="e">
        <f>+P79-BD84</f>
        <v>#N/A</v>
      </c>
      <c r="BG84" s="473"/>
      <c r="BH84" s="473"/>
      <c r="BI84" s="473"/>
      <c r="BJ84" s="476"/>
      <c r="BK84" s="476"/>
      <c r="BL84" s="476"/>
      <c r="BM84" s="734"/>
    </row>
    <row r="85" spans="1:65" ht="65.099999999999994" customHeight="1">
      <c r="A85" s="710">
        <v>14</v>
      </c>
      <c r="B85" s="711"/>
      <c r="C85" s="713" t="str">
        <f>IFERROR(VLOOKUP(B85,Listados!B$3:C$20,2,FALSE),"")</f>
        <v/>
      </c>
      <c r="D85" s="274"/>
      <c r="E85" s="274"/>
      <c r="F85" s="702"/>
      <c r="G85" s="714"/>
      <c r="H85" s="264"/>
      <c r="I85" s="264"/>
      <c r="J85" s="264"/>
      <c r="K85" s="275"/>
      <c r="L85" s="276"/>
      <c r="M85" s="712"/>
      <c r="N85" s="705" t="e">
        <f>+VLOOKUP(M85,Listados!$K$8:$L$12,2,0)</f>
        <v>#N/A</v>
      </c>
      <c r="O85" s="708"/>
      <c r="P85" s="705" t="e">
        <f>+VLOOKUP(O85,Listados!$K$13:$L$17,2,0)</f>
        <v>#N/A</v>
      </c>
      <c r="Q85" s="473" t="str">
        <f>IF(AND(M85&lt;&gt;"",O85&lt;&gt;""),VLOOKUP(M85&amp;O85,Listados!$M$3:$N$27,2,FALSE),"")</f>
        <v/>
      </c>
      <c r="R85" s="473" t="e">
        <f>+VLOOKUP(Q85,Listados!$P$3:$Q$6,2,FALSE)</f>
        <v>#N/A</v>
      </c>
      <c r="S85" s="232"/>
      <c r="T85" s="232"/>
      <c r="U85" s="247" t="s">
        <v>748</v>
      </c>
      <c r="V85" s="281"/>
      <c r="W85" s="281"/>
      <c r="X85" s="281"/>
      <c r="Y85" s="232" t="str">
        <f t="shared" si="13"/>
        <v/>
      </c>
      <c r="Z85" s="281"/>
      <c r="AA85" s="232" t="str">
        <f t="shared" si="14"/>
        <v/>
      </c>
      <c r="AB85" s="232"/>
      <c r="AC85" s="232" t="str">
        <f t="shared" si="15"/>
        <v/>
      </c>
      <c r="AD85" s="232"/>
      <c r="AE85" s="232" t="str">
        <f t="shared" si="16"/>
        <v/>
      </c>
      <c r="AF85" s="232"/>
      <c r="AG85" s="232" t="str">
        <f t="shared" si="17"/>
        <v/>
      </c>
      <c r="AH85" s="232"/>
      <c r="AI85" s="232" t="str">
        <f t="shared" si="18"/>
        <v/>
      </c>
      <c r="AJ85" s="232"/>
      <c r="AK85" s="233" t="str">
        <f t="shared" si="19"/>
        <v/>
      </c>
      <c r="AL85" s="277" t="str">
        <f t="shared" si="20"/>
        <v/>
      </c>
      <c r="AM85" s="277" t="str">
        <f t="shared" si="21"/>
        <v/>
      </c>
      <c r="AN85" s="278"/>
      <c r="AO85" s="278"/>
      <c r="AP85" s="278"/>
      <c r="AQ85" s="278"/>
      <c r="AR85" s="278"/>
      <c r="AS85" s="278"/>
      <c r="AT85" s="278"/>
      <c r="AU85" s="273" t="str">
        <f>IFERROR(VLOOKUP(AT85,'Seguridad Información'!$I$61:$J$65,2,0),"")</f>
        <v/>
      </c>
      <c r="AV85" s="273"/>
      <c r="AW85" s="279" t="str">
        <f t="shared" si="12"/>
        <v/>
      </c>
      <c r="AX85" s="277" t="str">
        <f t="shared" si="22"/>
        <v/>
      </c>
      <c r="AY85" s="279" t="str">
        <f>IFERROR(VLOOKUP((CONCATENATE(AM85,AX85)),Listados!$U$3:$V$11,2,FALSE),"")</f>
        <v/>
      </c>
      <c r="AZ85" s="277">
        <f t="shared" si="23"/>
        <v>100</v>
      </c>
      <c r="BA85" s="709">
        <f>AVERAGE(AZ85:AZ90)</f>
        <v>100</v>
      </c>
      <c r="BB85" s="709" t="str">
        <f>IF(BA85&lt;=50, "Débil", IF(BA85&lt;=99,"Moderado","Fuerte"))</f>
        <v>Fuerte</v>
      </c>
      <c r="BC85" s="280">
        <f>+IF(AND(W85="Preventivo",BB85="Fuerte"),2,IF(AND(W85="Preventivo",BB85="Moderado"),1,0))</f>
        <v>0</v>
      </c>
      <c r="BD85" s="280">
        <f>+IF(AND(W85="Detectivo/Correctivo",$BB85="Fuerte"),2,IF(AND(W85="Detectivo/Correctivo",$BB85="Moderado"),1,IF(AND(W85="Preventivo",$BB85="Fuerte"),1,0)))</f>
        <v>0</v>
      </c>
      <c r="BE85" s="280" t="e">
        <f>+N85-BC85</f>
        <v>#N/A</v>
      </c>
      <c r="BF85" s="280" t="e">
        <f>+P85-BD85</f>
        <v>#N/A</v>
      </c>
      <c r="BG85" s="473" t="e">
        <f>+VLOOKUP(MIN(BE85,BE86,BE87,BE88,BE89,BE90),Listados!$J$18:$K$24,2,TRUE)</f>
        <v>#N/A</v>
      </c>
      <c r="BH85" s="473" t="e">
        <f>+VLOOKUP(MIN(BF85,BF86,BF87,BF88,BF89,BF90),Listados!$J$27:$K$32,2,TRUE)</f>
        <v>#N/A</v>
      </c>
      <c r="BI85" s="473" t="e">
        <f>IF(AND(BG85&lt;&gt;"",BH85&lt;&gt;""),VLOOKUP(BG85&amp;BH85,Listados!$M$3:$N$27,2,FALSE),"")</f>
        <v>#N/A</v>
      </c>
      <c r="BJ85" s="476" t="e">
        <f>+IF($R85="Asumir el riesgo","NA","")</f>
        <v>#N/A</v>
      </c>
      <c r="BK85" s="476" t="e">
        <f>+IF($R85="Asumir el riesgo","NA","")</f>
        <v>#N/A</v>
      </c>
      <c r="BL85" s="476" t="e">
        <f>+IF($R85="Asumir el riesgo","NA","")</f>
        <v>#N/A</v>
      </c>
      <c r="BM85" s="734" t="e">
        <f>+IF($R85="Asumir el riesgo","NA","")</f>
        <v>#N/A</v>
      </c>
    </row>
    <row r="86" spans="1:65" ht="65.099999999999994" customHeight="1">
      <c r="A86" s="710"/>
      <c r="B86" s="711"/>
      <c r="C86" s="713"/>
      <c r="D86" s="274"/>
      <c r="E86" s="274"/>
      <c r="F86" s="702"/>
      <c r="G86" s="714"/>
      <c r="H86" s="264"/>
      <c r="I86" s="264"/>
      <c r="J86" s="264"/>
      <c r="K86" s="275"/>
      <c r="L86" s="276"/>
      <c r="M86" s="712"/>
      <c r="N86" s="705"/>
      <c r="O86" s="708"/>
      <c r="P86" s="705"/>
      <c r="Q86" s="473"/>
      <c r="R86" s="473"/>
      <c r="S86" s="232"/>
      <c r="T86" s="232"/>
      <c r="U86" s="247" t="s">
        <v>748</v>
      </c>
      <c r="V86" s="281"/>
      <c r="W86" s="281"/>
      <c r="X86" s="281"/>
      <c r="Y86" s="232" t="str">
        <f t="shared" si="13"/>
        <v/>
      </c>
      <c r="Z86" s="281"/>
      <c r="AA86" s="232" t="str">
        <f t="shared" si="14"/>
        <v/>
      </c>
      <c r="AB86" s="232"/>
      <c r="AC86" s="232" t="str">
        <f t="shared" si="15"/>
        <v/>
      </c>
      <c r="AD86" s="232"/>
      <c r="AE86" s="232" t="str">
        <f t="shared" si="16"/>
        <v/>
      </c>
      <c r="AF86" s="232"/>
      <c r="AG86" s="232" t="str">
        <f t="shared" si="17"/>
        <v/>
      </c>
      <c r="AH86" s="232"/>
      <c r="AI86" s="232" t="str">
        <f t="shared" si="18"/>
        <v/>
      </c>
      <c r="AJ86" s="232"/>
      <c r="AK86" s="233" t="str">
        <f t="shared" si="19"/>
        <v/>
      </c>
      <c r="AL86" s="277" t="str">
        <f t="shared" si="20"/>
        <v/>
      </c>
      <c r="AM86" s="277" t="str">
        <f t="shared" si="21"/>
        <v/>
      </c>
      <c r="AN86" s="278"/>
      <c r="AO86" s="278"/>
      <c r="AP86" s="278"/>
      <c r="AQ86" s="278"/>
      <c r="AR86" s="278"/>
      <c r="AS86" s="278"/>
      <c r="AT86" s="278"/>
      <c r="AU86" s="273" t="str">
        <f>IFERROR(VLOOKUP(AT86,'Seguridad Información'!$I$61:$J$65,2,0),"")</f>
        <v/>
      </c>
      <c r="AV86" s="273"/>
      <c r="AW86" s="279" t="str">
        <f t="shared" si="12"/>
        <v/>
      </c>
      <c r="AX86" s="277" t="str">
        <f t="shared" si="22"/>
        <v/>
      </c>
      <c r="AY86" s="279" t="str">
        <f>IFERROR(VLOOKUP((CONCATENATE(AM86,AX86)),Listados!$U$3:$V$11,2,FALSE),"")</f>
        <v/>
      </c>
      <c r="AZ86" s="277">
        <f t="shared" si="23"/>
        <v>100</v>
      </c>
      <c r="BA86" s="709"/>
      <c r="BB86" s="709"/>
      <c r="BC86" s="280">
        <f>+IF(AND(W86="Preventivo",BB85="Fuerte"),2,IF(AND(W86="Preventivo",BB85="Moderado"),1,0))</f>
        <v>0</v>
      </c>
      <c r="BD86" s="280">
        <f>+IF(AND(W86="Detectivo/Correctivo",$BB85="Fuerte"),2,IF(AND(W86="Detectivo/Correctivo",$BB86="Moderado"),1,IF(AND(W86="Preventivo",$BB85="Fuerte"),1,0)))</f>
        <v>0</v>
      </c>
      <c r="BE86" s="280" t="e">
        <f>+N85-BC86</f>
        <v>#N/A</v>
      </c>
      <c r="BF86" s="280" t="e">
        <f>+P85-BD86</f>
        <v>#N/A</v>
      </c>
      <c r="BG86" s="473"/>
      <c r="BH86" s="473"/>
      <c r="BI86" s="473"/>
      <c r="BJ86" s="476"/>
      <c r="BK86" s="476"/>
      <c r="BL86" s="476"/>
      <c r="BM86" s="734"/>
    </row>
    <row r="87" spans="1:65" ht="65.099999999999994" customHeight="1">
      <c r="A87" s="710"/>
      <c r="B87" s="711"/>
      <c r="C87" s="713"/>
      <c r="D87" s="274"/>
      <c r="E87" s="274"/>
      <c r="F87" s="702"/>
      <c r="G87" s="714"/>
      <c r="H87" s="264"/>
      <c r="I87" s="264"/>
      <c r="J87" s="264"/>
      <c r="K87" s="275"/>
      <c r="L87" s="276"/>
      <c r="M87" s="712"/>
      <c r="N87" s="705"/>
      <c r="O87" s="708"/>
      <c r="P87" s="705"/>
      <c r="Q87" s="473"/>
      <c r="R87" s="473"/>
      <c r="S87" s="232"/>
      <c r="T87" s="232"/>
      <c r="U87" s="247" t="s">
        <v>748</v>
      </c>
      <c r="V87" s="281"/>
      <c r="W87" s="281"/>
      <c r="X87" s="281"/>
      <c r="Y87" s="232" t="str">
        <f t="shared" si="13"/>
        <v/>
      </c>
      <c r="Z87" s="281"/>
      <c r="AA87" s="232" t="str">
        <f t="shared" si="14"/>
        <v/>
      </c>
      <c r="AB87" s="232"/>
      <c r="AC87" s="232" t="str">
        <f t="shared" si="15"/>
        <v/>
      </c>
      <c r="AD87" s="232"/>
      <c r="AE87" s="232" t="str">
        <f t="shared" si="16"/>
        <v/>
      </c>
      <c r="AF87" s="232"/>
      <c r="AG87" s="232" t="str">
        <f t="shared" si="17"/>
        <v/>
      </c>
      <c r="AH87" s="232"/>
      <c r="AI87" s="232" t="str">
        <f t="shared" si="18"/>
        <v/>
      </c>
      <c r="AJ87" s="232"/>
      <c r="AK87" s="233" t="str">
        <f t="shared" si="19"/>
        <v/>
      </c>
      <c r="AL87" s="277" t="str">
        <f t="shared" si="20"/>
        <v/>
      </c>
      <c r="AM87" s="277" t="str">
        <f t="shared" si="21"/>
        <v/>
      </c>
      <c r="AN87" s="278"/>
      <c r="AO87" s="278"/>
      <c r="AP87" s="278"/>
      <c r="AQ87" s="278"/>
      <c r="AR87" s="278"/>
      <c r="AS87" s="278"/>
      <c r="AT87" s="278"/>
      <c r="AU87" s="273" t="str">
        <f>IFERROR(VLOOKUP(AT87,'Seguridad Información'!$I$61:$J$65,2,0),"")</f>
        <v/>
      </c>
      <c r="AV87" s="273"/>
      <c r="AW87" s="279" t="str">
        <f t="shared" si="12"/>
        <v/>
      </c>
      <c r="AX87" s="277" t="str">
        <f t="shared" si="22"/>
        <v/>
      </c>
      <c r="AY87" s="279" t="str">
        <f>IFERROR(VLOOKUP((CONCATENATE(AM87,AX87)),Listados!$U$3:$V$11,2,FALSE),"")</f>
        <v/>
      </c>
      <c r="AZ87" s="277">
        <f t="shared" si="23"/>
        <v>100</v>
      </c>
      <c r="BA87" s="709"/>
      <c r="BB87" s="709"/>
      <c r="BC87" s="280">
        <f>+IF(AND(W87="Preventivo",BB85="Fuerte"),2,IF(AND(W87="Preventivo",BB85="Moderado"),1,0))</f>
        <v>0</v>
      </c>
      <c r="BD87" s="280">
        <f>+IF(AND(W87="Detectivo/Correctivo",$BB85="Fuerte"),2,IF(AND(W87="Detectivo/Correctivo",$BB87="Moderado"),1,IF(AND(W87="Preventivo",$BB85="Fuerte"),1,0)))</f>
        <v>0</v>
      </c>
      <c r="BE87" s="280" t="e">
        <f>+N85-BC87</f>
        <v>#N/A</v>
      </c>
      <c r="BF87" s="280" t="e">
        <f>+P85-BD87</f>
        <v>#N/A</v>
      </c>
      <c r="BG87" s="473"/>
      <c r="BH87" s="473"/>
      <c r="BI87" s="473"/>
      <c r="BJ87" s="476"/>
      <c r="BK87" s="476"/>
      <c r="BL87" s="476"/>
      <c r="BM87" s="734"/>
    </row>
    <row r="88" spans="1:65" ht="65.099999999999994" customHeight="1">
      <c r="A88" s="710"/>
      <c r="B88" s="711"/>
      <c r="C88" s="713"/>
      <c r="D88" s="274"/>
      <c r="E88" s="274"/>
      <c r="F88" s="702"/>
      <c r="G88" s="714"/>
      <c r="H88" s="264"/>
      <c r="I88" s="264"/>
      <c r="J88" s="264"/>
      <c r="K88" s="275"/>
      <c r="L88" s="276"/>
      <c r="M88" s="712"/>
      <c r="N88" s="705"/>
      <c r="O88" s="708"/>
      <c r="P88" s="705"/>
      <c r="Q88" s="473"/>
      <c r="R88" s="473"/>
      <c r="S88" s="232"/>
      <c r="T88" s="232"/>
      <c r="U88" s="247" t="s">
        <v>748</v>
      </c>
      <c r="V88" s="281"/>
      <c r="W88" s="281"/>
      <c r="X88" s="281"/>
      <c r="Y88" s="232" t="str">
        <f t="shared" si="13"/>
        <v/>
      </c>
      <c r="Z88" s="281"/>
      <c r="AA88" s="232" t="str">
        <f t="shared" si="14"/>
        <v/>
      </c>
      <c r="AB88" s="232"/>
      <c r="AC88" s="232" t="str">
        <f t="shared" si="15"/>
        <v/>
      </c>
      <c r="AD88" s="232"/>
      <c r="AE88" s="232" t="str">
        <f t="shared" si="16"/>
        <v/>
      </c>
      <c r="AF88" s="232"/>
      <c r="AG88" s="232" t="str">
        <f t="shared" si="17"/>
        <v/>
      </c>
      <c r="AH88" s="232"/>
      <c r="AI88" s="232" t="str">
        <f t="shared" si="18"/>
        <v/>
      </c>
      <c r="AJ88" s="232"/>
      <c r="AK88" s="233" t="str">
        <f t="shared" si="19"/>
        <v/>
      </c>
      <c r="AL88" s="277" t="str">
        <f t="shared" si="20"/>
        <v/>
      </c>
      <c r="AM88" s="277" t="str">
        <f t="shared" si="21"/>
        <v/>
      </c>
      <c r="AN88" s="278"/>
      <c r="AO88" s="278"/>
      <c r="AP88" s="278"/>
      <c r="AQ88" s="278"/>
      <c r="AR88" s="278"/>
      <c r="AS88" s="278"/>
      <c r="AT88" s="278"/>
      <c r="AU88" s="273" t="str">
        <f>IFERROR(VLOOKUP(AT88,'Seguridad Información'!$I$61:$J$65,2,0),"")</f>
        <v/>
      </c>
      <c r="AV88" s="273"/>
      <c r="AW88" s="279" t="str">
        <f t="shared" si="12"/>
        <v/>
      </c>
      <c r="AX88" s="277" t="str">
        <f t="shared" si="22"/>
        <v/>
      </c>
      <c r="AY88" s="279" t="str">
        <f>IFERROR(VLOOKUP((CONCATENATE(AM88,AX88)),Listados!$U$3:$V$11,2,FALSE),"")</f>
        <v/>
      </c>
      <c r="AZ88" s="277">
        <f t="shared" si="23"/>
        <v>100</v>
      </c>
      <c r="BA88" s="709"/>
      <c r="BB88" s="709"/>
      <c r="BC88" s="280">
        <f>+IF(AND(W88="Preventivo",BB85="Fuerte"),2,IF(AND(W88="Preventivo",BB85="Moderado"),1,0))</f>
        <v>0</v>
      </c>
      <c r="BD88" s="280">
        <f>+IF(AND(W88="Detectivo/Correctivo",$BB85="Fuerte"),2,IF(AND(W88="Detectivo/Correctivo",$BB88="Moderado"),1,IF(AND(W88="Preventivo",$BB85="Fuerte"),1,0)))</f>
        <v>0</v>
      </c>
      <c r="BE88" s="280" t="e">
        <f>+N85-BC88</f>
        <v>#N/A</v>
      </c>
      <c r="BF88" s="280" t="e">
        <f>+P85-BD88</f>
        <v>#N/A</v>
      </c>
      <c r="BG88" s="473"/>
      <c r="BH88" s="473"/>
      <c r="BI88" s="473"/>
      <c r="BJ88" s="476"/>
      <c r="BK88" s="476"/>
      <c r="BL88" s="476"/>
      <c r="BM88" s="734"/>
    </row>
    <row r="89" spans="1:65" ht="65.099999999999994" customHeight="1">
      <c r="A89" s="710"/>
      <c r="B89" s="711"/>
      <c r="C89" s="713"/>
      <c r="D89" s="274"/>
      <c r="E89" s="274"/>
      <c r="F89" s="702"/>
      <c r="G89" s="714"/>
      <c r="H89" s="264"/>
      <c r="I89" s="264"/>
      <c r="J89" s="264"/>
      <c r="K89" s="275"/>
      <c r="L89" s="276"/>
      <c r="M89" s="712"/>
      <c r="N89" s="705"/>
      <c r="O89" s="708"/>
      <c r="P89" s="705"/>
      <c r="Q89" s="473"/>
      <c r="R89" s="473"/>
      <c r="S89" s="232"/>
      <c r="T89" s="232"/>
      <c r="U89" s="247" t="s">
        <v>748</v>
      </c>
      <c r="V89" s="281"/>
      <c r="W89" s="281"/>
      <c r="X89" s="281"/>
      <c r="Y89" s="232" t="str">
        <f t="shared" si="13"/>
        <v/>
      </c>
      <c r="Z89" s="281"/>
      <c r="AA89" s="232" t="str">
        <f t="shared" si="14"/>
        <v/>
      </c>
      <c r="AB89" s="232"/>
      <c r="AC89" s="232" t="str">
        <f t="shared" si="15"/>
        <v/>
      </c>
      <c r="AD89" s="232"/>
      <c r="AE89" s="232" t="str">
        <f t="shared" si="16"/>
        <v/>
      </c>
      <c r="AF89" s="232"/>
      <c r="AG89" s="232" t="str">
        <f t="shared" si="17"/>
        <v/>
      </c>
      <c r="AH89" s="232"/>
      <c r="AI89" s="232" t="str">
        <f t="shared" si="18"/>
        <v/>
      </c>
      <c r="AJ89" s="232"/>
      <c r="AK89" s="233" t="str">
        <f t="shared" si="19"/>
        <v/>
      </c>
      <c r="AL89" s="277" t="str">
        <f t="shared" si="20"/>
        <v/>
      </c>
      <c r="AM89" s="277" t="str">
        <f t="shared" si="21"/>
        <v/>
      </c>
      <c r="AN89" s="278"/>
      <c r="AO89" s="278"/>
      <c r="AP89" s="278"/>
      <c r="AQ89" s="278"/>
      <c r="AR89" s="278"/>
      <c r="AS89" s="278"/>
      <c r="AT89" s="278"/>
      <c r="AU89" s="273" t="str">
        <f>IFERROR(VLOOKUP(AT89,'Seguridad Información'!$I$61:$J$65,2,0),"")</f>
        <v/>
      </c>
      <c r="AV89" s="273"/>
      <c r="AW89" s="279" t="str">
        <f t="shared" si="12"/>
        <v/>
      </c>
      <c r="AX89" s="277" t="str">
        <f t="shared" si="22"/>
        <v/>
      </c>
      <c r="AY89" s="279" t="str">
        <f>IFERROR(VLOOKUP((CONCATENATE(AM89,AX89)),Listados!$U$3:$V$11,2,FALSE),"")</f>
        <v/>
      </c>
      <c r="AZ89" s="277">
        <f t="shared" si="23"/>
        <v>100</v>
      </c>
      <c r="BA89" s="709"/>
      <c r="BB89" s="709"/>
      <c r="BC89" s="280">
        <f>+IF(AND(W89="Preventivo",BB85="Fuerte"),2,IF(AND(W89="Preventivo",BB85="Moderado"),1,0))</f>
        <v>0</v>
      </c>
      <c r="BD89" s="280">
        <f>+IF(AND(W89="Detectivo/Correctivo",$BB85="Fuerte"),2,IF(AND(W89="Detectivo/Correctivo",$BB89="Moderado"),1,IF(AND(W89="Preventivo",$BB85="Fuerte"),1,0)))</f>
        <v>0</v>
      </c>
      <c r="BE89" s="280" t="e">
        <f>+N85-BC89</f>
        <v>#N/A</v>
      </c>
      <c r="BF89" s="280" t="e">
        <f>+P85-BD89</f>
        <v>#N/A</v>
      </c>
      <c r="BG89" s="473"/>
      <c r="BH89" s="473"/>
      <c r="BI89" s="473"/>
      <c r="BJ89" s="476"/>
      <c r="BK89" s="476"/>
      <c r="BL89" s="476"/>
      <c r="BM89" s="734"/>
    </row>
    <row r="90" spans="1:65" ht="65.099999999999994" customHeight="1">
      <c r="A90" s="710"/>
      <c r="B90" s="711"/>
      <c r="C90" s="713"/>
      <c r="D90" s="274"/>
      <c r="E90" s="274"/>
      <c r="F90" s="702"/>
      <c r="G90" s="714"/>
      <c r="H90" s="264"/>
      <c r="I90" s="264"/>
      <c r="J90" s="264"/>
      <c r="K90" s="275"/>
      <c r="L90" s="276"/>
      <c r="M90" s="712"/>
      <c r="N90" s="705"/>
      <c r="O90" s="708"/>
      <c r="P90" s="705"/>
      <c r="Q90" s="473"/>
      <c r="R90" s="473"/>
      <c r="S90" s="232"/>
      <c r="T90" s="232"/>
      <c r="U90" s="247" t="s">
        <v>748</v>
      </c>
      <c r="V90" s="281"/>
      <c r="W90" s="281"/>
      <c r="X90" s="281"/>
      <c r="Y90" s="232" t="str">
        <f t="shared" si="13"/>
        <v/>
      </c>
      <c r="Z90" s="281"/>
      <c r="AA90" s="232" t="str">
        <f t="shared" si="14"/>
        <v/>
      </c>
      <c r="AB90" s="232"/>
      <c r="AC90" s="232" t="str">
        <f t="shared" si="15"/>
        <v/>
      </c>
      <c r="AD90" s="232"/>
      <c r="AE90" s="232" t="str">
        <f t="shared" si="16"/>
        <v/>
      </c>
      <c r="AF90" s="232"/>
      <c r="AG90" s="232" t="str">
        <f t="shared" si="17"/>
        <v/>
      </c>
      <c r="AH90" s="232"/>
      <c r="AI90" s="232" t="str">
        <f t="shared" si="18"/>
        <v/>
      </c>
      <c r="AJ90" s="232"/>
      <c r="AK90" s="233" t="str">
        <f t="shared" si="19"/>
        <v/>
      </c>
      <c r="AL90" s="277" t="str">
        <f t="shared" si="20"/>
        <v/>
      </c>
      <c r="AM90" s="277" t="str">
        <f t="shared" si="21"/>
        <v/>
      </c>
      <c r="AN90" s="278"/>
      <c r="AO90" s="278"/>
      <c r="AP90" s="278"/>
      <c r="AQ90" s="278"/>
      <c r="AR90" s="278"/>
      <c r="AS90" s="278"/>
      <c r="AT90" s="278"/>
      <c r="AU90" s="273" t="str">
        <f>IFERROR(VLOOKUP(AT90,'Seguridad Información'!$I$61:$J$65,2,0),"")</f>
        <v/>
      </c>
      <c r="AV90" s="273"/>
      <c r="AW90" s="279" t="str">
        <f t="shared" si="12"/>
        <v/>
      </c>
      <c r="AX90" s="277" t="str">
        <f t="shared" si="22"/>
        <v/>
      </c>
      <c r="AY90" s="279" t="str">
        <f>IFERROR(VLOOKUP((CONCATENATE(AM90,AX90)),Listados!$U$3:$V$11,2,FALSE),"")</f>
        <v/>
      </c>
      <c r="AZ90" s="277">
        <f t="shared" si="23"/>
        <v>100</v>
      </c>
      <c r="BA90" s="709"/>
      <c r="BB90" s="709"/>
      <c r="BC90" s="280">
        <f>+IF(AND(W90="Preventivo",BB85="Fuerte"),2,IF(AND(W90="Preventivo",BB85="Moderado"),1,0))</f>
        <v>0</v>
      </c>
      <c r="BD90" s="280">
        <f>+IF(AND(W90="Detectivo/Correctivo",$BB85="Fuerte"),2,IF(AND(W90="Detectivo/Correctivo",$BB90="Moderado"),1,IF(AND(W90="Preventivo",$BB85="Fuerte"),1,0)))</f>
        <v>0</v>
      </c>
      <c r="BE90" s="280" t="e">
        <f>+N85-BC90</f>
        <v>#N/A</v>
      </c>
      <c r="BF90" s="280" t="e">
        <f>+P85-BD90</f>
        <v>#N/A</v>
      </c>
      <c r="BG90" s="473"/>
      <c r="BH90" s="473"/>
      <c r="BI90" s="473"/>
      <c r="BJ90" s="476"/>
      <c r="BK90" s="476"/>
      <c r="BL90" s="476"/>
      <c r="BM90" s="734"/>
    </row>
    <row r="91" spans="1:65" ht="65.099999999999994" customHeight="1">
      <c r="A91" s="710">
        <v>15</v>
      </c>
      <c r="B91" s="711"/>
      <c r="C91" s="713" t="str">
        <f>IFERROR(VLOOKUP(B91,Listados!B$3:C$20,2,FALSE),"")</f>
        <v/>
      </c>
      <c r="D91" s="274"/>
      <c r="E91" s="274"/>
      <c r="F91" s="702"/>
      <c r="G91" s="714"/>
      <c r="H91" s="264"/>
      <c r="I91" s="264"/>
      <c r="J91" s="264"/>
      <c r="K91" s="275"/>
      <c r="L91" s="276"/>
      <c r="M91" s="712"/>
      <c r="N91" s="705" t="e">
        <f>+VLOOKUP(M91,Listados!$K$8:$L$12,2,0)</f>
        <v>#N/A</v>
      </c>
      <c r="O91" s="708"/>
      <c r="P91" s="705" t="e">
        <f>+VLOOKUP(O91,Listados!$K$13:$L$17,2,0)</f>
        <v>#N/A</v>
      </c>
      <c r="Q91" s="473" t="str">
        <f>IF(AND(M91&lt;&gt;"",O91&lt;&gt;""),VLOOKUP(M91&amp;O91,Listados!$M$3:$N$27,2,FALSE),"")</f>
        <v/>
      </c>
      <c r="R91" s="473" t="e">
        <f>+VLOOKUP(Q91,Listados!$P$3:$Q$6,2,FALSE)</f>
        <v>#N/A</v>
      </c>
      <c r="S91" s="232"/>
      <c r="T91" s="232"/>
      <c r="U91" s="247" t="s">
        <v>748</v>
      </c>
      <c r="V91" s="281"/>
      <c r="W91" s="281"/>
      <c r="X91" s="281"/>
      <c r="Y91" s="232" t="str">
        <f t="shared" si="13"/>
        <v/>
      </c>
      <c r="Z91" s="281"/>
      <c r="AA91" s="232" t="str">
        <f t="shared" si="14"/>
        <v/>
      </c>
      <c r="AB91" s="232"/>
      <c r="AC91" s="232" t="str">
        <f t="shared" si="15"/>
        <v/>
      </c>
      <c r="AD91" s="232"/>
      <c r="AE91" s="232" t="str">
        <f t="shared" si="16"/>
        <v/>
      </c>
      <c r="AF91" s="232"/>
      <c r="AG91" s="232" t="str">
        <f t="shared" si="17"/>
        <v/>
      </c>
      <c r="AH91" s="232"/>
      <c r="AI91" s="232" t="str">
        <f t="shared" si="18"/>
        <v/>
      </c>
      <c r="AJ91" s="232"/>
      <c r="AK91" s="233" t="str">
        <f t="shared" si="19"/>
        <v/>
      </c>
      <c r="AL91" s="277" t="str">
        <f t="shared" si="20"/>
        <v/>
      </c>
      <c r="AM91" s="277" t="str">
        <f t="shared" si="21"/>
        <v/>
      </c>
      <c r="AN91" s="278"/>
      <c r="AO91" s="278"/>
      <c r="AP91" s="278"/>
      <c r="AQ91" s="278"/>
      <c r="AR91" s="278"/>
      <c r="AS91" s="278"/>
      <c r="AT91" s="278"/>
      <c r="AU91" s="273" t="str">
        <f>IFERROR(VLOOKUP(AT91,'Seguridad Información'!$I$61:$J$65,2,0),"")</f>
        <v/>
      </c>
      <c r="AV91" s="273"/>
      <c r="AW91" s="279" t="str">
        <f t="shared" si="12"/>
        <v/>
      </c>
      <c r="AX91" s="277" t="str">
        <f t="shared" si="22"/>
        <v/>
      </c>
      <c r="AY91" s="279" t="str">
        <f>IFERROR(VLOOKUP((CONCATENATE(AM91,AX91)),Listados!$U$3:$V$11,2,FALSE),"")</f>
        <v/>
      </c>
      <c r="AZ91" s="277">
        <f t="shared" si="23"/>
        <v>100</v>
      </c>
      <c r="BA91" s="709">
        <f>AVERAGE(AZ91:AZ96)</f>
        <v>100</v>
      </c>
      <c r="BB91" s="709" t="str">
        <f>IF(BA91&lt;=50, "Débil", IF(BA91&lt;=99,"Moderado","Fuerte"))</f>
        <v>Fuerte</v>
      </c>
      <c r="BC91" s="280">
        <f>+IF(AND(W91="Preventivo",BB91="Fuerte"),2,IF(AND(W91="Preventivo",BB91="Moderado"),1,0))</f>
        <v>0</v>
      </c>
      <c r="BD91" s="280">
        <f>+IF(AND(W91="Detectivo/Correctivo",$BB91="Fuerte"),2,IF(AND(W91="Detectivo/Correctivo",$BB91="Moderado"),1,IF(AND(W91="Preventivo",$BB91="Fuerte"),1,0)))</f>
        <v>0</v>
      </c>
      <c r="BE91" s="280" t="e">
        <f>+N91-BC91</f>
        <v>#N/A</v>
      </c>
      <c r="BF91" s="280" t="e">
        <f>+P91-BD91</f>
        <v>#N/A</v>
      </c>
      <c r="BG91" s="473" t="e">
        <f>+VLOOKUP(MIN(BE91,BE92,BE93,BE94,BE95,BE96),Listados!$J$18:$K$24,2,TRUE)</f>
        <v>#N/A</v>
      </c>
      <c r="BH91" s="473" t="e">
        <f>+VLOOKUP(MIN(BF91,BF92,BF93,BF94,BF95,BF96),Listados!$J$27:$K$32,2,TRUE)</f>
        <v>#N/A</v>
      </c>
      <c r="BI91" s="473" t="e">
        <f>IF(AND(BG91&lt;&gt;"",BH91&lt;&gt;""),VLOOKUP(BG91&amp;BH91,Listados!$M$3:$N$27,2,FALSE),"")</f>
        <v>#N/A</v>
      </c>
      <c r="BJ91" s="476" t="e">
        <f>+IF($R91="Asumir el riesgo","NA","")</f>
        <v>#N/A</v>
      </c>
      <c r="BK91" s="476" t="e">
        <f>+IF($R91="Asumir el riesgo","NA","")</f>
        <v>#N/A</v>
      </c>
      <c r="BL91" s="476" t="e">
        <f>+IF($R91="Asumir el riesgo","NA","")</f>
        <v>#N/A</v>
      </c>
      <c r="BM91" s="734" t="e">
        <f>+IF($R91="Asumir el riesgo","NA","")</f>
        <v>#N/A</v>
      </c>
    </row>
    <row r="92" spans="1:65" ht="65.099999999999994" customHeight="1">
      <c r="A92" s="710"/>
      <c r="B92" s="711"/>
      <c r="C92" s="713"/>
      <c r="D92" s="274"/>
      <c r="E92" s="274"/>
      <c r="F92" s="702"/>
      <c r="G92" s="714"/>
      <c r="H92" s="264"/>
      <c r="I92" s="264"/>
      <c r="J92" s="264"/>
      <c r="K92" s="275"/>
      <c r="L92" s="276"/>
      <c r="M92" s="712"/>
      <c r="N92" s="705"/>
      <c r="O92" s="708"/>
      <c r="P92" s="705"/>
      <c r="Q92" s="473"/>
      <c r="R92" s="473"/>
      <c r="S92" s="232"/>
      <c r="T92" s="232"/>
      <c r="U92" s="247" t="s">
        <v>748</v>
      </c>
      <c r="V92" s="281"/>
      <c r="W92" s="281"/>
      <c r="X92" s="281"/>
      <c r="Y92" s="232" t="str">
        <f t="shared" si="13"/>
        <v/>
      </c>
      <c r="Z92" s="281"/>
      <c r="AA92" s="232" t="str">
        <f t="shared" si="14"/>
        <v/>
      </c>
      <c r="AB92" s="232"/>
      <c r="AC92" s="232" t="str">
        <f t="shared" si="15"/>
        <v/>
      </c>
      <c r="AD92" s="232"/>
      <c r="AE92" s="232" t="str">
        <f t="shared" si="16"/>
        <v/>
      </c>
      <c r="AF92" s="232"/>
      <c r="AG92" s="232" t="str">
        <f t="shared" si="17"/>
        <v/>
      </c>
      <c r="AH92" s="232"/>
      <c r="AI92" s="232" t="str">
        <f t="shared" si="18"/>
        <v/>
      </c>
      <c r="AJ92" s="232"/>
      <c r="AK92" s="233" t="str">
        <f t="shared" si="19"/>
        <v/>
      </c>
      <c r="AL92" s="277" t="str">
        <f t="shared" si="20"/>
        <v/>
      </c>
      <c r="AM92" s="277" t="str">
        <f t="shared" si="21"/>
        <v/>
      </c>
      <c r="AN92" s="278"/>
      <c r="AO92" s="278"/>
      <c r="AP92" s="278"/>
      <c r="AQ92" s="278"/>
      <c r="AR92" s="278"/>
      <c r="AS92" s="278"/>
      <c r="AT92" s="278"/>
      <c r="AU92" s="273" t="str">
        <f>IFERROR(VLOOKUP(AT92,'Seguridad Información'!$I$61:$J$65,2,0),"")</f>
        <v/>
      </c>
      <c r="AV92" s="273"/>
      <c r="AW92" s="279" t="str">
        <f t="shared" si="12"/>
        <v/>
      </c>
      <c r="AX92" s="277" t="str">
        <f t="shared" si="22"/>
        <v/>
      </c>
      <c r="AY92" s="279" t="str">
        <f>IFERROR(VLOOKUP((CONCATENATE(AM92,AX92)),Listados!$U$3:$V$11,2,FALSE),"")</f>
        <v/>
      </c>
      <c r="AZ92" s="277">
        <f t="shared" si="23"/>
        <v>100</v>
      </c>
      <c r="BA92" s="709"/>
      <c r="BB92" s="709"/>
      <c r="BC92" s="280">
        <f>+IF(AND(W92="Preventivo",BB91="Fuerte"),2,IF(AND(W92="Preventivo",BB91="Moderado"),1,0))</f>
        <v>0</v>
      </c>
      <c r="BD92" s="280">
        <f>+IF(AND(W92="Detectivo/Correctivo",$BB91="Fuerte"),2,IF(AND(W92="Detectivo/Correctivo",$BB92="Moderado"),1,IF(AND(W92="Preventivo",$BB91="Fuerte"),1,0)))</f>
        <v>0</v>
      </c>
      <c r="BE92" s="280" t="e">
        <f>+N91-BC92</f>
        <v>#N/A</v>
      </c>
      <c r="BF92" s="280" t="e">
        <f>+P91-BD92</f>
        <v>#N/A</v>
      </c>
      <c r="BG92" s="473"/>
      <c r="BH92" s="473"/>
      <c r="BI92" s="473"/>
      <c r="BJ92" s="476"/>
      <c r="BK92" s="476"/>
      <c r="BL92" s="476"/>
      <c r="BM92" s="734"/>
    </row>
    <row r="93" spans="1:65" ht="65.099999999999994" customHeight="1">
      <c r="A93" s="710"/>
      <c r="B93" s="711"/>
      <c r="C93" s="713"/>
      <c r="D93" s="274"/>
      <c r="E93" s="274"/>
      <c r="F93" s="702"/>
      <c r="G93" s="714"/>
      <c r="H93" s="264"/>
      <c r="I93" s="264"/>
      <c r="J93" s="264"/>
      <c r="K93" s="275"/>
      <c r="L93" s="276"/>
      <c r="M93" s="712"/>
      <c r="N93" s="705"/>
      <c r="O93" s="708"/>
      <c r="P93" s="705"/>
      <c r="Q93" s="473"/>
      <c r="R93" s="473"/>
      <c r="S93" s="232"/>
      <c r="T93" s="232"/>
      <c r="U93" s="247" t="s">
        <v>748</v>
      </c>
      <c r="V93" s="281"/>
      <c r="W93" s="281"/>
      <c r="X93" s="281"/>
      <c r="Y93" s="232" t="str">
        <f t="shared" si="13"/>
        <v/>
      </c>
      <c r="Z93" s="281"/>
      <c r="AA93" s="232" t="str">
        <f t="shared" si="14"/>
        <v/>
      </c>
      <c r="AB93" s="232"/>
      <c r="AC93" s="232" t="str">
        <f t="shared" si="15"/>
        <v/>
      </c>
      <c r="AD93" s="232"/>
      <c r="AE93" s="232" t="str">
        <f t="shared" si="16"/>
        <v/>
      </c>
      <c r="AF93" s="232"/>
      <c r="AG93" s="232" t="str">
        <f t="shared" si="17"/>
        <v/>
      </c>
      <c r="AH93" s="232"/>
      <c r="AI93" s="232" t="str">
        <f t="shared" si="18"/>
        <v/>
      </c>
      <c r="AJ93" s="232"/>
      <c r="AK93" s="233" t="str">
        <f t="shared" si="19"/>
        <v/>
      </c>
      <c r="AL93" s="277" t="str">
        <f t="shared" si="20"/>
        <v/>
      </c>
      <c r="AM93" s="277" t="str">
        <f t="shared" si="21"/>
        <v/>
      </c>
      <c r="AN93" s="278"/>
      <c r="AO93" s="278"/>
      <c r="AP93" s="278"/>
      <c r="AQ93" s="278"/>
      <c r="AR93" s="278"/>
      <c r="AS93" s="278"/>
      <c r="AT93" s="278"/>
      <c r="AU93" s="273" t="str">
        <f>IFERROR(VLOOKUP(AT93,'Seguridad Información'!$I$61:$J$65,2,0),"")</f>
        <v/>
      </c>
      <c r="AV93" s="273"/>
      <c r="AW93" s="279" t="str">
        <f t="shared" si="12"/>
        <v/>
      </c>
      <c r="AX93" s="277" t="str">
        <f t="shared" si="22"/>
        <v/>
      </c>
      <c r="AY93" s="279" t="str">
        <f>IFERROR(VLOOKUP((CONCATENATE(AM93,AX93)),Listados!$U$3:$V$11,2,FALSE),"")</f>
        <v/>
      </c>
      <c r="AZ93" s="277">
        <f t="shared" si="23"/>
        <v>100</v>
      </c>
      <c r="BA93" s="709"/>
      <c r="BB93" s="709"/>
      <c r="BC93" s="280">
        <f>+IF(AND(W93="Preventivo",BB91="Fuerte"),2,IF(AND(W93="Preventivo",BB91="Moderado"),1,0))</f>
        <v>0</v>
      </c>
      <c r="BD93" s="280">
        <f>+IF(AND(W93="Detectivo/Correctivo",$BB91="Fuerte"),2,IF(AND(W93="Detectivo/Correctivo",$BB93="Moderado"),1,IF(AND(W93="Preventivo",$BB91="Fuerte"),1,0)))</f>
        <v>0</v>
      </c>
      <c r="BE93" s="280" t="e">
        <f>+N91-BC93</f>
        <v>#N/A</v>
      </c>
      <c r="BF93" s="280" t="e">
        <f>+P91-BD93</f>
        <v>#N/A</v>
      </c>
      <c r="BG93" s="473"/>
      <c r="BH93" s="473"/>
      <c r="BI93" s="473"/>
      <c r="BJ93" s="476"/>
      <c r="BK93" s="476"/>
      <c r="BL93" s="476"/>
      <c r="BM93" s="734"/>
    </row>
    <row r="94" spans="1:65" ht="65.099999999999994" customHeight="1">
      <c r="A94" s="710"/>
      <c r="B94" s="711"/>
      <c r="C94" s="713"/>
      <c r="D94" s="274"/>
      <c r="E94" s="274"/>
      <c r="F94" s="702"/>
      <c r="G94" s="714"/>
      <c r="H94" s="264"/>
      <c r="I94" s="264"/>
      <c r="J94" s="264"/>
      <c r="K94" s="275"/>
      <c r="L94" s="276"/>
      <c r="M94" s="712"/>
      <c r="N94" s="705"/>
      <c r="O94" s="708"/>
      <c r="P94" s="705"/>
      <c r="Q94" s="473"/>
      <c r="R94" s="473"/>
      <c r="S94" s="232"/>
      <c r="T94" s="232"/>
      <c r="U94" s="247" t="s">
        <v>748</v>
      </c>
      <c r="V94" s="281"/>
      <c r="W94" s="281"/>
      <c r="X94" s="281"/>
      <c r="Y94" s="232" t="str">
        <f t="shared" si="13"/>
        <v/>
      </c>
      <c r="Z94" s="281"/>
      <c r="AA94" s="232" t="str">
        <f t="shared" si="14"/>
        <v/>
      </c>
      <c r="AB94" s="232"/>
      <c r="AC94" s="232" t="str">
        <f t="shared" si="15"/>
        <v/>
      </c>
      <c r="AD94" s="232"/>
      <c r="AE94" s="232" t="str">
        <f t="shared" si="16"/>
        <v/>
      </c>
      <c r="AF94" s="232"/>
      <c r="AG94" s="232" t="str">
        <f t="shared" si="17"/>
        <v/>
      </c>
      <c r="AH94" s="232"/>
      <c r="AI94" s="232" t="str">
        <f t="shared" si="18"/>
        <v/>
      </c>
      <c r="AJ94" s="232"/>
      <c r="AK94" s="233" t="str">
        <f t="shared" si="19"/>
        <v/>
      </c>
      <c r="AL94" s="277" t="str">
        <f t="shared" si="20"/>
        <v/>
      </c>
      <c r="AM94" s="277" t="str">
        <f t="shared" si="21"/>
        <v/>
      </c>
      <c r="AN94" s="278"/>
      <c r="AO94" s="278"/>
      <c r="AP94" s="278"/>
      <c r="AQ94" s="278"/>
      <c r="AR94" s="278"/>
      <c r="AS94" s="278"/>
      <c r="AT94" s="278"/>
      <c r="AU94" s="273" t="str">
        <f>IFERROR(VLOOKUP(AT94,'Seguridad Información'!$I$61:$J$65,2,0),"")</f>
        <v/>
      </c>
      <c r="AV94" s="273"/>
      <c r="AW94" s="279" t="str">
        <f t="shared" si="12"/>
        <v/>
      </c>
      <c r="AX94" s="277" t="str">
        <f t="shared" si="22"/>
        <v/>
      </c>
      <c r="AY94" s="279" t="str">
        <f>IFERROR(VLOOKUP((CONCATENATE(AM94,AX94)),Listados!$U$3:$V$11,2,FALSE),"")</f>
        <v/>
      </c>
      <c r="AZ94" s="277">
        <f t="shared" si="23"/>
        <v>100</v>
      </c>
      <c r="BA94" s="709"/>
      <c r="BB94" s="709"/>
      <c r="BC94" s="280">
        <f>+IF(AND(W94="Preventivo",BB91="Fuerte"),2,IF(AND(W94="Preventivo",BB91="Moderado"),1,0))</f>
        <v>0</v>
      </c>
      <c r="BD94" s="280">
        <f>+IF(AND(W94="Detectivo/Correctivo",$BB91="Fuerte"),2,IF(AND(W94="Detectivo/Correctivo",$BB94="Moderado"),1,IF(AND(W94="Preventivo",$BB91="Fuerte"),1,0)))</f>
        <v>0</v>
      </c>
      <c r="BE94" s="280" t="e">
        <f>+N91-BC94</f>
        <v>#N/A</v>
      </c>
      <c r="BF94" s="280" t="e">
        <f>+P91-BD94</f>
        <v>#N/A</v>
      </c>
      <c r="BG94" s="473"/>
      <c r="BH94" s="473"/>
      <c r="BI94" s="473"/>
      <c r="BJ94" s="476"/>
      <c r="BK94" s="476"/>
      <c r="BL94" s="476"/>
      <c r="BM94" s="734"/>
    </row>
    <row r="95" spans="1:65" ht="65.099999999999994" customHeight="1">
      <c r="A95" s="710"/>
      <c r="B95" s="711"/>
      <c r="C95" s="713"/>
      <c r="D95" s="274"/>
      <c r="E95" s="274"/>
      <c r="F95" s="702"/>
      <c r="G95" s="714"/>
      <c r="H95" s="264"/>
      <c r="I95" s="264"/>
      <c r="J95" s="264"/>
      <c r="K95" s="275"/>
      <c r="L95" s="276"/>
      <c r="M95" s="712"/>
      <c r="N95" s="705"/>
      <c r="O95" s="708"/>
      <c r="P95" s="705"/>
      <c r="Q95" s="473"/>
      <c r="R95" s="473"/>
      <c r="S95" s="232"/>
      <c r="T95" s="232"/>
      <c r="U95" s="247" t="s">
        <v>748</v>
      </c>
      <c r="V95" s="281"/>
      <c r="W95" s="281"/>
      <c r="X95" s="281"/>
      <c r="Y95" s="232" t="str">
        <f t="shared" si="13"/>
        <v/>
      </c>
      <c r="Z95" s="281"/>
      <c r="AA95" s="232" t="str">
        <f t="shared" si="14"/>
        <v/>
      </c>
      <c r="AB95" s="232"/>
      <c r="AC95" s="232" t="str">
        <f t="shared" si="15"/>
        <v/>
      </c>
      <c r="AD95" s="232"/>
      <c r="AE95" s="232" t="str">
        <f t="shared" si="16"/>
        <v/>
      </c>
      <c r="AF95" s="232"/>
      <c r="AG95" s="232" t="str">
        <f t="shared" si="17"/>
        <v/>
      </c>
      <c r="AH95" s="232"/>
      <c r="AI95" s="232" t="str">
        <f t="shared" si="18"/>
        <v/>
      </c>
      <c r="AJ95" s="232"/>
      <c r="AK95" s="233" t="str">
        <f t="shared" si="19"/>
        <v/>
      </c>
      <c r="AL95" s="277" t="str">
        <f t="shared" si="20"/>
        <v/>
      </c>
      <c r="AM95" s="277" t="str">
        <f t="shared" si="21"/>
        <v/>
      </c>
      <c r="AN95" s="278"/>
      <c r="AO95" s="278"/>
      <c r="AP95" s="278"/>
      <c r="AQ95" s="278"/>
      <c r="AR95" s="278"/>
      <c r="AS95" s="278"/>
      <c r="AT95" s="278"/>
      <c r="AU95" s="273" t="str">
        <f>IFERROR(VLOOKUP(AT95,'Seguridad Información'!$I$61:$J$65,2,0),"")</f>
        <v/>
      </c>
      <c r="AV95" s="273"/>
      <c r="AW95" s="279" t="str">
        <f t="shared" si="12"/>
        <v/>
      </c>
      <c r="AX95" s="277" t="str">
        <f t="shared" si="22"/>
        <v/>
      </c>
      <c r="AY95" s="279" t="str">
        <f>IFERROR(VLOOKUP((CONCATENATE(AM95,AX95)),Listados!$U$3:$V$11,2,FALSE),"")</f>
        <v/>
      </c>
      <c r="AZ95" s="277">
        <f t="shared" si="23"/>
        <v>100</v>
      </c>
      <c r="BA95" s="709"/>
      <c r="BB95" s="709"/>
      <c r="BC95" s="280">
        <f>+IF(AND(W95="Preventivo",BB91="Fuerte"),2,IF(AND(W95="Preventivo",BB91="Moderado"),1,0))</f>
        <v>0</v>
      </c>
      <c r="BD95" s="280">
        <f>+IF(AND(W95="Detectivo/Correctivo",$BB91="Fuerte"),2,IF(AND(W95="Detectivo/Correctivo",$BB95="Moderado"),1,IF(AND(W95="Preventivo",$BB91="Fuerte"),1,0)))</f>
        <v>0</v>
      </c>
      <c r="BE95" s="280" t="e">
        <f>+N91-BC95</f>
        <v>#N/A</v>
      </c>
      <c r="BF95" s="280" t="e">
        <f>+P91-BD95</f>
        <v>#N/A</v>
      </c>
      <c r="BG95" s="473"/>
      <c r="BH95" s="473"/>
      <c r="BI95" s="473"/>
      <c r="BJ95" s="476"/>
      <c r="BK95" s="476"/>
      <c r="BL95" s="476"/>
      <c r="BM95" s="734"/>
    </row>
    <row r="96" spans="1:65" ht="65.099999999999994" customHeight="1">
      <c r="A96" s="710"/>
      <c r="B96" s="711"/>
      <c r="C96" s="713"/>
      <c r="D96" s="274"/>
      <c r="E96" s="274"/>
      <c r="F96" s="702"/>
      <c r="G96" s="714"/>
      <c r="H96" s="264"/>
      <c r="I96" s="264"/>
      <c r="J96" s="264"/>
      <c r="K96" s="275"/>
      <c r="L96" s="276"/>
      <c r="M96" s="712"/>
      <c r="N96" s="705"/>
      <c r="O96" s="708"/>
      <c r="P96" s="705"/>
      <c r="Q96" s="473"/>
      <c r="R96" s="473"/>
      <c r="S96" s="232"/>
      <c r="T96" s="232"/>
      <c r="U96" s="247" t="s">
        <v>748</v>
      </c>
      <c r="V96" s="281"/>
      <c r="W96" s="281"/>
      <c r="X96" s="281"/>
      <c r="Y96" s="232" t="str">
        <f t="shared" si="13"/>
        <v/>
      </c>
      <c r="Z96" s="281"/>
      <c r="AA96" s="232" t="str">
        <f t="shared" si="14"/>
        <v/>
      </c>
      <c r="AB96" s="232"/>
      <c r="AC96" s="232" t="str">
        <f t="shared" si="15"/>
        <v/>
      </c>
      <c r="AD96" s="232"/>
      <c r="AE96" s="232" t="str">
        <f t="shared" si="16"/>
        <v/>
      </c>
      <c r="AF96" s="232"/>
      <c r="AG96" s="232" t="str">
        <f t="shared" si="17"/>
        <v/>
      </c>
      <c r="AH96" s="232"/>
      <c r="AI96" s="232" t="str">
        <f t="shared" si="18"/>
        <v/>
      </c>
      <c r="AJ96" s="232"/>
      <c r="AK96" s="233" t="str">
        <f t="shared" si="19"/>
        <v/>
      </c>
      <c r="AL96" s="277" t="str">
        <f t="shared" si="20"/>
        <v/>
      </c>
      <c r="AM96" s="277" t="str">
        <f t="shared" si="21"/>
        <v/>
      </c>
      <c r="AN96" s="278"/>
      <c r="AO96" s="278"/>
      <c r="AP96" s="278"/>
      <c r="AQ96" s="278"/>
      <c r="AR96" s="278"/>
      <c r="AS96" s="278"/>
      <c r="AT96" s="278"/>
      <c r="AU96" s="273" t="str">
        <f>IFERROR(VLOOKUP(AT96,'Seguridad Información'!$I$61:$J$65,2,0),"")</f>
        <v/>
      </c>
      <c r="AV96" s="273"/>
      <c r="AW96" s="279" t="str">
        <f t="shared" si="12"/>
        <v/>
      </c>
      <c r="AX96" s="277" t="str">
        <f t="shared" si="22"/>
        <v/>
      </c>
      <c r="AY96" s="279" t="str">
        <f>IFERROR(VLOOKUP((CONCATENATE(AM96,AX96)),Listados!$U$3:$V$11,2,FALSE),"")</f>
        <v/>
      </c>
      <c r="AZ96" s="277">
        <f t="shared" si="23"/>
        <v>100</v>
      </c>
      <c r="BA96" s="709"/>
      <c r="BB96" s="709"/>
      <c r="BC96" s="280">
        <f>+IF(AND(W96="Preventivo",BB91="Fuerte"),2,IF(AND(W96="Preventivo",BB91="Moderado"),1,0))</f>
        <v>0</v>
      </c>
      <c r="BD96" s="280">
        <f>+IF(AND(W96="Detectivo/Correctivo",$BB91="Fuerte"),2,IF(AND(W96="Detectivo/Correctivo",$BB96="Moderado"),1,IF(AND(W96="Preventivo",$BB91="Fuerte"),1,0)))</f>
        <v>0</v>
      </c>
      <c r="BE96" s="280" t="e">
        <f>+N91-BC96</f>
        <v>#N/A</v>
      </c>
      <c r="BF96" s="280" t="e">
        <f>+P91-BD96</f>
        <v>#N/A</v>
      </c>
      <c r="BG96" s="473"/>
      <c r="BH96" s="473"/>
      <c r="BI96" s="473"/>
      <c r="BJ96" s="476"/>
      <c r="BK96" s="476"/>
      <c r="BL96" s="476"/>
      <c r="BM96" s="734"/>
    </row>
    <row r="97" spans="1:65" ht="65.099999999999994" customHeight="1">
      <c r="A97" s="710">
        <v>16</v>
      </c>
      <c r="B97" s="711"/>
      <c r="C97" s="713" t="str">
        <f>IFERROR(VLOOKUP(B97,Listados!B$3:C$20,2,FALSE),"")</f>
        <v/>
      </c>
      <c r="D97" s="274"/>
      <c r="E97" s="274"/>
      <c r="F97" s="702"/>
      <c r="G97" s="714"/>
      <c r="H97" s="264"/>
      <c r="I97" s="264"/>
      <c r="J97" s="264"/>
      <c r="K97" s="275"/>
      <c r="L97" s="276"/>
      <c r="M97" s="712"/>
      <c r="N97" s="705" t="e">
        <f>+VLOOKUP(M97,Listados!$K$8:$L$12,2,0)</f>
        <v>#N/A</v>
      </c>
      <c r="O97" s="708"/>
      <c r="P97" s="705" t="e">
        <f>+VLOOKUP(O97,Listados!$K$13:$L$17,2,0)</f>
        <v>#N/A</v>
      </c>
      <c r="Q97" s="473" t="str">
        <f>IF(AND(M97&lt;&gt;"",O97&lt;&gt;""),VLOOKUP(M97&amp;O97,Listados!$M$3:$N$27,2,FALSE),"")</f>
        <v/>
      </c>
      <c r="R97" s="473" t="e">
        <f>+VLOOKUP(Q97,Listados!$P$3:$Q$6,2,FALSE)</f>
        <v>#N/A</v>
      </c>
      <c r="S97" s="232"/>
      <c r="T97" s="232"/>
      <c r="U97" s="247" t="s">
        <v>748</v>
      </c>
      <c r="V97" s="281"/>
      <c r="W97" s="281"/>
      <c r="X97" s="281"/>
      <c r="Y97" s="232" t="str">
        <f t="shared" si="13"/>
        <v/>
      </c>
      <c r="Z97" s="281"/>
      <c r="AA97" s="232" t="str">
        <f t="shared" si="14"/>
        <v/>
      </c>
      <c r="AB97" s="232"/>
      <c r="AC97" s="232" t="str">
        <f t="shared" si="15"/>
        <v/>
      </c>
      <c r="AD97" s="232"/>
      <c r="AE97" s="232" t="str">
        <f t="shared" si="16"/>
        <v/>
      </c>
      <c r="AF97" s="232"/>
      <c r="AG97" s="232" t="str">
        <f t="shared" si="17"/>
        <v/>
      </c>
      <c r="AH97" s="232"/>
      <c r="AI97" s="232" t="str">
        <f t="shared" si="18"/>
        <v/>
      </c>
      <c r="AJ97" s="232"/>
      <c r="AK97" s="233" t="str">
        <f t="shared" si="19"/>
        <v/>
      </c>
      <c r="AL97" s="277" t="str">
        <f t="shared" si="20"/>
        <v/>
      </c>
      <c r="AM97" s="277" t="str">
        <f t="shared" si="21"/>
        <v/>
      </c>
      <c r="AN97" s="278"/>
      <c r="AO97" s="278"/>
      <c r="AP97" s="278"/>
      <c r="AQ97" s="278"/>
      <c r="AR97" s="278"/>
      <c r="AS97" s="278"/>
      <c r="AT97" s="278"/>
      <c r="AU97" s="273" t="str">
        <f>IFERROR(VLOOKUP(AT97,'Seguridad Información'!$I$61:$J$65,2,0),"")</f>
        <v/>
      </c>
      <c r="AV97" s="273"/>
      <c r="AW97" s="279" t="str">
        <f t="shared" si="12"/>
        <v/>
      </c>
      <c r="AX97" s="277" t="str">
        <f t="shared" si="22"/>
        <v/>
      </c>
      <c r="AY97" s="279" t="str">
        <f>IFERROR(VLOOKUP((CONCATENATE(AM97,AX97)),Listados!$U$3:$V$11,2,FALSE),"")</f>
        <v/>
      </c>
      <c r="AZ97" s="277">
        <f t="shared" si="23"/>
        <v>100</v>
      </c>
      <c r="BA97" s="709">
        <f>AVERAGE(AZ97:AZ102)</f>
        <v>100</v>
      </c>
      <c r="BB97" s="709" t="str">
        <f>IF(BA97&lt;=50, "Débil", IF(BA97&lt;=99,"Moderado","Fuerte"))</f>
        <v>Fuerte</v>
      </c>
      <c r="BC97" s="280">
        <f>+IF(AND(W97="Preventivo",BB97="Fuerte"),2,IF(AND(W97="Preventivo",BB97="Moderado"),1,0))</f>
        <v>0</v>
      </c>
      <c r="BD97" s="280">
        <f>+IF(AND(W97="Detectivo/Correctivo",$BB97="Fuerte"),2,IF(AND(W97="Detectivo/Correctivo",$BB97="Moderado"),1,IF(AND(W97="Preventivo",$BB97="Fuerte"),1,0)))</f>
        <v>0</v>
      </c>
      <c r="BE97" s="280" t="e">
        <f>+N97-BC97</f>
        <v>#N/A</v>
      </c>
      <c r="BF97" s="280" t="e">
        <f>+P97-BD97</f>
        <v>#N/A</v>
      </c>
      <c r="BG97" s="473" t="e">
        <f>+VLOOKUP(MIN(BE97,BE98,BE99,BE100,BE101,BE102),Listados!$J$18:$K$24,2,TRUE)</f>
        <v>#N/A</v>
      </c>
      <c r="BH97" s="473" t="e">
        <f>+VLOOKUP(MIN(BF97,BF98,BF99,BF100,BF101,BF102),Listados!$J$27:$K$32,2,TRUE)</f>
        <v>#N/A</v>
      </c>
      <c r="BI97" s="473" t="e">
        <f>IF(AND(BG97&lt;&gt;"",BH97&lt;&gt;""),VLOOKUP(BG97&amp;BH97,Listados!$M$3:$N$27,2,FALSE),"")</f>
        <v>#N/A</v>
      </c>
      <c r="BJ97" s="476" t="e">
        <f>+IF($R97="Asumir el riesgo","NA","")</f>
        <v>#N/A</v>
      </c>
      <c r="BK97" s="476" t="e">
        <f>+IF($R97="Asumir el riesgo","NA","")</f>
        <v>#N/A</v>
      </c>
      <c r="BL97" s="476" t="e">
        <f>+IF($R97="Asumir el riesgo","NA","")</f>
        <v>#N/A</v>
      </c>
      <c r="BM97" s="734" t="e">
        <f>+IF($R97="Asumir el riesgo","NA","")</f>
        <v>#N/A</v>
      </c>
    </row>
    <row r="98" spans="1:65" ht="65.099999999999994" customHeight="1">
      <c r="A98" s="710"/>
      <c r="B98" s="711"/>
      <c r="C98" s="713"/>
      <c r="D98" s="274"/>
      <c r="E98" s="274"/>
      <c r="F98" s="702"/>
      <c r="G98" s="714"/>
      <c r="H98" s="264"/>
      <c r="I98" s="264"/>
      <c r="J98" s="264"/>
      <c r="K98" s="275"/>
      <c r="L98" s="276"/>
      <c r="M98" s="712"/>
      <c r="N98" s="705"/>
      <c r="O98" s="708"/>
      <c r="P98" s="705"/>
      <c r="Q98" s="473"/>
      <c r="R98" s="473"/>
      <c r="S98" s="232"/>
      <c r="T98" s="232"/>
      <c r="U98" s="247" t="s">
        <v>748</v>
      </c>
      <c r="V98" s="281"/>
      <c r="W98" s="281"/>
      <c r="X98" s="281"/>
      <c r="Y98" s="232" t="str">
        <f t="shared" si="13"/>
        <v/>
      </c>
      <c r="Z98" s="281"/>
      <c r="AA98" s="232" t="str">
        <f t="shared" si="14"/>
        <v/>
      </c>
      <c r="AB98" s="232"/>
      <c r="AC98" s="232" t="str">
        <f t="shared" si="15"/>
        <v/>
      </c>
      <c r="AD98" s="232"/>
      <c r="AE98" s="232" t="str">
        <f t="shared" si="16"/>
        <v/>
      </c>
      <c r="AF98" s="232"/>
      <c r="AG98" s="232" t="str">
        <f t="shared" si="17"/>
        <v/>
      </c>
      <c r="AH98" s="232"/>
      <c r="AI98" s="232" t="str">
        <f t="shared" si="18"/>
        <v/>
      </c>
      <c r="AJ98" s="232"/>
      <c r="AK98" s="233" t="str">
        <f t="shared" si="19"/>
        <v/>
      </c>
      <c r="AL98" s="277" t="str">
        <f t="shared" si="20"/>
        <v/>
      </c>
      <c r="AM98" s="277" t="str">
        <f t="shared" si="21"/>
        <v/>
      </c>
      <c r="AN98" s="278"/>
      <c r="AO98" s="278"/>
      <c r="AP98" s="278"/>
      <c r="AQ98" s="278"/>
      <c r="AR98" s="278"/>
      <c r="AS98" s="278"/>
      <c r="AT98" s="278"/>
      <c r="AU98" s="273" t="str">
        <f>IFERROR(VLOOKUP(AT98,'Seguridad Información'!$I$61:$J$65,2,0),"")</f>
        <v/>
      </c>
      <c r="AV98" s="273"/>
      <c r="AW98" s="279" t="str">
        <f t="shared" si="12"/>
        <v/>
      </c>
      <c r="AX98" s="277" t="str">
        <f t="shared" si="22"/>
        <v/>
      </c>
      <c r="AY98" s="279" t="str">
        <f>IFERROR(VLOOKUP((CONCATENATE(AM98,AX98)),Listados!$U$3:$V$11,2,FALSE),"")</f>
        <v/>
      </c>
      <c r="AZ98" s="277">
        <f t="shared" si="23"/>
        <v>100</v>
      </c>
      <c r="BA98" s="709"/>
      <c r="BB98" s="709"/>
      <c r="BC98" s="280">
        <f>+IF(AND(W98="Preventivo",BB97="Fuerte"),2,IF(AND(W98="Preventivo",BB97="Moderado"),1,0))</f>
        <v>0</v>
      </c>
      <c r="BD98" s="280">
        <f>+IF(AND(W98="Detectivo/Correctivo",$BB97="Fuerte"),2,IF(AND(W98="Detectivo/Correctivo",$BB98="Moderado"),1,IF(AND(W98="Preventivo",$BB97="Fuerte"),1,0)))</f>
        <v>0</v>
      </c>
      <c r="BE98" s="280" t="e">
        <f>+N97-BC98</f>
        <v>#N/A</v>
      </c>
      <c r="BF98" s="280" t="e">
        <f>+P97-BD98</f>
        <v>#N/A</v>
      </c>
      <c r="BG98" s="473"/>
      <c r="BH98" s="473"/>
      <c r="BI98" s="473"/>
      <c r="BJ98" s="476"/>
      <c r="BK98" s="476"/>
      <c r="BL98" s="476"/>
      <c r="BM98" s="734"/>
    </row>
    <row r="99" spans="1:65" ht="65.099999999999994" customHeight="1">
      <c r="A99" s="710"/>
      <c r="B99" s="711"/>
      <c r="C99" s="713"/>
      <c r="D99" s="274"/>
      <c r="E99" s="274"/>
      <c r="F99" s="702"/>
      <c r="G99" s="714"/>
      <c r="H99" s="264"/>
      <c r="I99" s="264"/>
      <c r="J99" s="264"/>
      <c r="K99" s="275"/>
      <c r="L99" s="276"/>
      <c r="M99" s="712"/>
      <c r="N99" s="705"/>
      <c r="O99" s="708"/>
      <c r="P99" s="705"/>
      <c r="Q99" s="473"/>
      <c r="R99" s="473"/>
      <c r="S99" s="232"/>
      <c r="T99" s="232"/>
      <c r="U99" s="247" t="s">
        <v>748</v>
      </c>
      <c r="V99" s="281"/>
      <c r="W99" s="281"/>
      <c r="X99" s="281"/>
      <c r="Y99" s="232" t="str">
        <f t="shared" si="13"/>
        <v/>
      </c>
      <c r="Z99" s="281"/>
      <c r="AA99" s="232" t="str">
        <f t="shared" si="14"/>
        <v/>
      </c>
      <c r="AB99" s="232"/>
      <c r="AC99" s="232" t="str">
        <f t="shared" si="15"/>
        <v/>
      </c>
      <c r="AD99" s="232"/>
      <c r="AE99" s="232" t="str">
        <f t="shared" si="16"/>
        <v/>
      </c>
      <c r="AF99" s="232"/>
      <c r="AG99" s="232" t="str">
        <f t="shared" si="17"/>
        <v/>
      </c>
      <c r="AH99" s="232"/>
      <c r="AI99" s="232" t="str">
        <f t="shared" si="18"/>
        <v/>
      </c>
      <c r="AJ99" s="232"/>
      <c r="AK99" s="233" t="str">
        <f t="shared" si="19"/>
        <v/>
      </c>
      <c r="AL99" s="277" t="str">
        <f t="shared" si="20"/>
        <v/>
      </c>
      <c r="AM99" s="277" t="str">
        <f t="shared" si="21"/>
        <v/>
      </c>
      <c r="AN99" s="278"/>
      <c r="AO99" s="278"/>
      <c r="AP99" s="278"/>
      <c r="AQ99" s="278"/>
      <c r="AR99" s="278"/>
      <c r="AS99" s="278"/>
      <c r="AT99" s="278"/>
      <c r="AU99" s="273" t="str">
        <f>IFERROR(VLOOKUP(AT99,'Seguridad Información'!$I$61:$J$65,2,0),"")</f>
        <v/>
      </c>
      <c r="AV99" s="273"/>
      <c r="AW99" s="279" t="str">
        <f t="shared" si="12"/>
        <v/>
      </c>
      <c r="AX99" s="277" t="str">
        <f t="shared" si="22"/>
        <v/>
      </c>
      <c r="AY99" s="279" t="str">
        <f>IFERROR(VLOOKUP((CONCATENATE(AM99,AX99)),Listados!$U$3:$V$11,2,FALSE),"")</f>
        <v/>
      </c>
      <c r="AZ99" s="277">
        <f t="shared" si="23"/>
        <v>100</v>
      </c>
      <c r="BA99" s="709"/>
      <c r="BB99" s="709"/>
      <c r="BC99" s="280">
        <f>+IF(AND(W99="Preventivo",BB97="Fuerte"),2,IF(AND(W99="Preventivo",BB97="Moderado"),1,0))</f>
        <v>0</v>
      </c>
      <c r="BD99" s="280">
        <f>+IF(AND(W99="Detectivo/Correctivo",$BB97="Fuerte"),2,IF(AND(W99="Detectivo/Correctivo",$BB99="Moderado"),1,IF(AND(W99="Preventivo",$BB97="Fuerte"),1,0)))</f>
        <v>0</v>
      </c>
      <c r="BE99" s="280" t="e">
        <f>+N97-BC99</f>
        <v>#N/A</v>
      </c>
      <c r="BF99" s="280" t="e">
        <f>+P97-BD99</f>
        <v>#N/A</v>
      </c>
      <c r="BG99" s="473"/>
      <c r="BH99" s="473"/>
      <c r="BI99" s="473"/>
      <c r="BJ99" s="476"/>
      <c r="BK99" s="476"/>
      <c r="BL99" s="476"/>
      <c r="BM99" s="734"/>
    </row>
    <row r="100" spans="1:65" ht="65.099999999999994" customHeight="1">
      <c r="A100" s="710"/>
      <c r="B100" s="711"/>
      <c r="C100" s="713"/>
      <c r="D100" s="274"/>
      <c r="E100" s="274"/>
      <c r="F100" s="702"/>
      <c r="G100" s="714"/>
      <c r="H100" s="264"/>
      <c r="I100" s="264"/>
      <c r="J100" s="264"/>
      <c r="K100" s="275"/>
      <c r="L100" s="276"/>
      <c r="M100" s="712"/>
      <c r="N100" s="705"/>
      <c r="O100" s="708"/>
      <c r="P100" s="705"/>
      <c r="Q100" s="473"/>
      <c r="R100" s="473"/>
      <c r="S100" s="232"/>
      <c r="T100" s="232"/>
      <c r="U100" s="247" t="s">
        <v>748</v>
      </c>
      <c r="V100" s="281"/>
      <c r="W100" s="281"/>
      <c r="X100" s="281"/>
      <c r="Y100" s="232" t="str">
        <f t="shared" si="13"/>
        <v/>
      </c>
      <c r="Z100" s="281"/>
      <c r="AA100" s="232" t="str">
        <f t="shared" si="14"/>
        <v/>
      </c>
      <c r="AB100" s="232"/>
      <c r="AC100" s="232" t="str">
        <f t="shared" si="15"/>
        <v/>
      </c>
      <c r="AD100" s="232"/>
      <c r="AE100" s="232" t="str">
        <f t="shared" si="16"/>
        <v/>
      </c>
      <c r="AF100" s="232"/>
      <c r="AG100" s="232" t="str">
        <f t="shared" si="17"/>
        <v/>
      </c>
      <c r="AH100" s="232"/>
      <c r="AI100" s="232" t="str">
        <f t="shared" si="18"/>
        <v/>
      </c>
      <c r="AJ100" s="232"/>
      <c r="AK100" s="233" t="str">
        <f t="shared" si="19"/>
        <v/>
      </c>
      <c r="AL100" s="277" t="str">
        <f t="shared" si="20"/>
        <v/>
      </c>
      <c r="AM100" s="277" t="str">
        <f t="shared" si="21"/>
        <v/>
      </c>
      <c r="AN100" s="278"/>
      <c r="AO100" s="278"/>
      <c r="AP100" s="278"/>
      <c r="AQ100" s="278"/>
      <c r="AR100" s="278"/>
      <c r="AS100" s="278"/>
      <c r="AT100" s="278"/>
      <c r="AU100" s="273" t="str">
        <f>IFERROR(VLOOKUP(AT100,'Seguridad Información'!$I$61:$J$65,2,0),"")</f>
        <v/>
      </c>
      <c r="AV100" s="273"/>
      <c r="AW100" s="279" t="str">
        <f t="shared" si="12"/>
        <v/>
      </c>
      <c r="AX100" s="277" t="str">
        <f t="shared" si="22"/>
        <v/>
      </c>
      <c r="AY100" s="279" t="str">
        <f>IFERROR(VLOOKUP((CONCATENATE(AM100,AX100)),Listados!$U$3:$V$11,2,FALSE),"")</f>
        <v/>
      </c>
      <c r="AZ100" s="277">
        <f t="shared" si="23"/>
        <v>100</v>
      </c>
      <c r="BA100" s="709"/>
      <c r="BB100" s="709"/>
      <c r="BC100" s="280">
        <f>+IF(AND(W100="Preventivo",BB97="Fuerte"),2,IF(AND(W100="Preventivo",BB97="Moderado"),1,0))</f>
        <v>0</v>
      </c>
      <c r="BD100" s="280">
        <f>+IF(AND(W100="Detectivo/Correctivo",$BB97="Fuerte"),2,IF(AND(W100="Detectivo/Correctivo",$BB100="Moderado"),1,IF(AND(W100="Preventivo",$BB97="Fuerte"),1,0)))</f>
        <v>0</v>
      </c>
      <c r="BE100" s="280" t="e">
        <f>+N97-BC100</f>
        <v>#N/A</v>
      </c>
      <c r="BF100" s="280" t="e">
        <f>+P97-BD100</f>
        <v>#N/A</v>
      </c>
      <c r="BG100" s="473"/>
      <c r="BH100" s="473"/>
      <c r="BI100" s="473"/>
      <c r="BJ100" s="476"/>
      <c r="BK100" s="476"/>
      <c r="BL100" s="476"/>
      <c r="BM100" s="734"/>
    </row>
    <row r="101" spans="1:65" ht="65.099999999999994" customHeight="1">
      <c r="A101" s="710"/>
      <c r="B101" s="711"/>
      <c r="C101" s="713"/>
      <c r="D101" s="274"/>
      <c r="E101" s="274"/>
      <c r="F101" s="702"/>
      <c r="G101" s="714"/>
      <c r="H101" s="264"/>
      <c r="I101" s="264"/>
      <c r="J101" s="264"/>
      <c r="K101" s="275"/>
      <c r="L101" s="276"/>
      <c r="M101" s="712"/>
      <c r="N101" s="705"/>
      <c r="O101" s="708"/>
      <c r="P101" s="705"/>
      <c r="Q101" s="473"/>
      <c r="R101" s="473"/>
      <c r="S101" s="232"/>
      <c r="T101" s="232"/>
      <c r="U101" s="247" t="s">
        <v>748</v>
      </c>
      <c r="V101" s="281"/>
      <c r="W101" s="281"/>
      <c r="X101" s="281"/>
      <c r="Y101" s="232" t="str">
        <f t="shared" si="13"/>
        <v/>
      </c>
      <c r="Z101" s="281"/>
      <c r="AA101" s="232" t="str">
        <f t="shared" si="14"/>
        <v/>
      </c>
      <c r="AB101" s="232"/>
      <c r="AC101" s="232" t="str">
        <f t="shared" si="15"/>
        <v/>
      </c>
      <c r="AD101" s="232"/>
      <c r="AE101" s="232" t="str">
        <f t="shared" si="16"/>
        <v/>
      </c>
      <c r="AF101" s="232"/>
      <c r="AG101" s="232" t="str">
        <f t="shared" si="17"/>
        <v/>
      </c>
      <c r="AH101" s="232"/>
      <c r="AI101" s="232" t="str">
        <f t="shared" si="18"/>
        <v/>
      </c>
      <c r="AJ101" s="232"/>
      <c r="AK101" s="233" t="str">
        <f t="shared" si="19"/>
        <v/>
      </c>
      <c r="AL101" s="277" t="str">
        <f t="shared" si="20"/>
        <v/>
      </c>
      <c r="AM101" s="277" t="str">
        <f t="shared" si="21"/>
        <v/>
      </c>
      <c r="AN101" s="278"/>
      <c r="AO101" s="278"/>
      <c r="AP101" s="278"/>
      <c r="AQ101" s="278"/>
      <c r="AR101" s="278"/>
      <c r="AS101" s="278"/>
      <c r="AT101" s="278"/>
      <c r="AU101" s="273" t="str">
        <f>IFERROR(VLOOKUP(AT101,'Seguridad Información'!$I$61:$J$65,2,0),"")</f>
        <v/>
      </c>
      <c r="AV101" s="273"/>
      <c r="AW101" s="279" t="str">
        <f t="shared" si="12"/>
        <v/>
      </c>
      <c r="AX101" s="277" t="str">
        <f t="shared" si="22"/>
        <v/>
      </c>
      <c r="AY101" s="279" t="str">
        <f>IFERROR(VLOOKUP((CONCATENATE(AM101,AX101)),Listados!$U$3:$V$11,2,FALSE),"")</f>
        <v/>
      </c>
      <c r="AZ101" s="277">
        <f t="shared" si="23"/>
        <v>100</v>
      </c>
      <c r="BA101" s="709"/>
      <c r="BB101" s="709"/>
      <c r="BC101" s="280">
        <f>+IF(AND(W101="Preventivo",BB97="Fuerte"),2,IF(AND(W101="Preventivo",BB97="Moderado"),1,0))</f>
        <v>0</v>
      </c>
      <c r="BD101" s="280">
        <f>+IF(AND(W101="Detectivo/Correctivo",$BB97="Fuerte"),2,IF(AND(W101="Detectivo/Correctivo",$BB101="Moderado"),1,IF(AND(W101="Preventivo",$BB97="Fuerte"),1,0)))</f>
        <v>0</v>
      </c>
      <c r="BE101" s="280" t="e">
        <f>+N97-BC101</f>
        <v>#N/A</v>
      </c>
      <c r="BF101" s="280" t="e">
        <f>+P97-BD101</f>
        <v>#N/A</v>
      </c>
      <c r="BG101" s="473"/>
      <c r="BH101" s="473"/>
      <c r="BI101" s="473"/>
      <c r="BJ101" s="476"/>
      <c r="BK101" s="476"/>
      <c r="BL101" s="476"/>
      <c r="BM101" s="734"/>
    </row>
    <row r="102" spans="1:65" ht="65.099999999999994" customHeight="1">
      <c r="A102" s="710"/>
      <c r="B102" s="711"/>
      <c r="C102" s="713"/>
      <c r="D102" s="274"/>
      <c r="E102" s="274"/>
      <c r="F102" s="702"/>
      <c r="G102" s="714"/>
      <c r="H102" s="264"/>
      <c r="I102" s="264"/>
      <c r="J102" s="264"/>
      <c r="K102" s="275"/>
      <c r="L102" s="276"/>
      <c r="M102" s="712"/>
      <c r="N102" s="705"/>
      <c r="O102" s="708"/>
      <c r="P102" s="705"/>
      <c r="Q102" s="473"/>
      <c r="R102" s="473"/>
      <c r="S102" s="232"/>
      <c r="T102" s="232"/>
      <c r="U102" s="247" t="s">
        <v>748</v>
      </c>
      <c r="V102" s="281"/>
      <c r="W102" s="281"/>
      <c r="X102" s="281"/>
      <c r="Y102" s="232" t="str">
        <f t="shared" si="13"/>
        <v/>
      </c>
      <c r="Z102" s="281"/>
      <c r="AA102" s="232" t="str">
        <f t="shared" si="14"/>
        <v/>
      </c>
      <c r="AB102" s="232"/>
      <c r="AC102" s="232" t="str">
        <f t="shared" si="15"/>
        <v/>
      </c>
      <c r="AD102" s="232"/>
      <c r="AE102" s="232" t="str">
        <f t="shared" si="16"/>
        <v/>
      </c>
      <c r="AF102" s="232"/>
      <c r="AG102" s="232" t="str">
        <f t="shared" si="17"/>
        <v/>
      </c>
      <c r="AH102" s="232"/>
      <c r="AI102" s="232" t="str">
        <f t="shared" si="18"/>
        <v/>
      </c>
      <c r="AJ102" s="232"/>
      <c r="AK102" s="233" t="str">
        <f t="shared" si="19"/>
        <v/>
      </c>
      <c r="AL102" s="277" t="str">
        <f t="shared" si="20"/>
        <v/>
      </c>
      <c r="AM102" s="277" t="str">
        <f t="shared" si="21"/>
        <v/>
      </c>
      <c r="AN102" s="278"/>
      <c r="AO102" s="278"/>
      <c r="AP102" s="278"/>
      <c r="AQ102" s="278"/>
      <c r="AR102" s="278"/>
      <c r="AS102" s="278"/>
      <c r="AT102" s="278"/>
      <c r="AU102" s="273" t="str">
        <f>IFERROR(VLOOKUP(AT102,'Seguridad Información'!$I$61:$J$65,2,0),"")</f>
        <v/>
      </c>
      <c r="AV102" s="273"/>
      <c r="AW102" s="279" t="str">
        <f t="shared" si="12"/>
        <v/>
      </c>
      <c r="AX102" s="277" t="str">
        <f t="shared" si="22"/>
        <v/>
      </c>
      <c r="AY102" s="279" t="str">
        <f>IFERROR(VLOOKUP((CONCATENATE(AM102,AX102)),Listados!$U$3:$V$11,2,FALSE),"")</f>
        <v/>
      </c>
      <c r="AZ102" s="277">
        <f t="shared" si="23"/>
        <v>100</v>
      </c>
      <c r="BA102" s="709"/>
      <c r="BB102" s="709"/>
      <c r="BC102" s="280">
        <f>+IF(AND(W102="Preventivo",BB97="Fuerte"),2,IF(AND(W102="Preventivo",BB97="Moderado"),1,0))</f>
        <v>0</v>
      </c>
      <c r="BD102" s="280">
        <f>+IF(AND(W102="Detectivo/Correctivo",$BB97="Fuerte"),2,IF(AND(W102="Detectivo/Correctivo",$BB102="Moderado"),1,IF(AND(W102="Preventivo",$BB97="Fuerte"),1,0)))</f>
        <v>0</v>
      </c>
      <c r="BE102" s="280" t="e">
        <f>+N97-BC102</f>
        <v>#N/A</v>
      </c>
      <c r="BF102" s="280" t="e">
        <f>+P97-BD102</f>
        <v>#N/A</v>
      </c>
      <c r="BG102" s="473"/>
      <c r="BH102" s="473"/>
      <c r="BI102" s="473"/>
      <c r="BJ102" s="476"/>
      <c r="BK102" s="476"/>
      <c r="BL102" s="476"/>
      <c r="BM102" s="734"/>
    </row>
    <row r="103" spans="1:65" ht="65.099999999999994" customHeight="1">
      <c r="A103" s="710">
        <v>17</v>
      </c>
      <c r="B103" s="711"/>
      <c r="C103" s="713" t="str">
        <f>IFERROR(VLOOKUP(B103,Listados!B$3:C$20,2,FALSE),"")</f>
        <v/>
      </c>
      <c r="D103" s="274"/>
      <c r="E103" s="274"/>
      <c r="F103" s="702"/>
      <c r="G103" s="714"/>
      <c r="H103" s="264"/>
      <c r="I103" s="264"/>
      <c r="J103" s="264"/>
      <c r="K103" s="275"/>
      <c r="L103" s="276"/>
      <c r="M103" s="712"/>
      <c r="N103" s="705" t="e">
        <f>+VLOOKUP(M103,Listados!$K$8:$L$12,2,0)</f>
        <v>#N/A</v>
      </c>
      <c r="O103" s="708"/>
      <c r="P103" s="705" t="e">
        <f>+VLOOKUP(O103,Listados!$K$13:$L$17,2,0)</f>
        <v>#N/A</v>
      </c>
      <c r="Q103" s="473" t="str">
        <f>IF(AND(M103&lt;&gt;"",O103&lt;&gt;""),VLOOKUP(M103&amp;O103,Listados!$M$3:$N$27,2,FALSE),"")</f>
        <v/>
      </c>
      <c r="R103" s="473" t="e">
        <f>+VLOOKUP(Q103,Listados!$P$3:$Q$6,2,FALSE)</f>
        <v>#N/A</v>
      </c>
      <c r="S103" s="232"/>
      <c r="T103" s="232"/>
      <c r="U103" s="247" t="s">
        <v>748</v>
      </c>
      <c r="V103" s="281"/>
      <c r="W103" s="281"/>
      <c r="X103" s="281"/>
      <c r="Y103" s="232" t="str">
        <f t="shared" si="13"/>
        <v/>
      </c>
      <c r="Z103" s="281"/>
      <c r="AA103" s="232" t="str">
        <f t="shared" si="14"/>
        <v/>
      </c>
      <c r="AB103" s="232"/>
      <c r="AC103" s="232" t="str">
        <f t="shared" si="15"/>
        <v/>
      </c>
      <c r="AD103" s="232"/>
      <c r="AE103" s="232" t="str">
        <f t="shared" si="16"/>
        <v/>
      </c>
      <c r="AF103" s="232"/>
      <c r="AG103" s="232" t="str">
        <f t="shared" si="17"/>
        <v/>
      </c>
      <c r="AH103" s="232"/>
      <c r="AI103" s="232" t="str">
        <f t="shared" si="18"/>
        <v/>
      </c>
      <c r="AJ103" s="232"/>
      <c r="AK103" s="233" t="str">
        <f t="shared" si="19"/>
        <v/>
      </c>
      <c r="AL103" s="277" t="str">
        <f t="shared" si="20"/>
        <v/>
      </c>
      <c r="AM103" s="277" t="str">
        <f t="shared" si="21"/>
        <v/>
      </c>
      <c r="AN103" s="278"/>
      <c r="AO103" s="278"/>
      <c r="AP103" s="278"/>
      <c r="AQ103" s="278"/>
      <c r="AR103" s="278"/>
      <c r="AS103" s="278"/>
      <c r="AT103" s="278"/>
      <c r="AU103" s="273" t="str">
        <f>IFERROR(VLOOKUP(AT103,'Seguridad Información'!$I$61:$J$65,2,0),"")</f>
        <v/>
      </c>
      <c r="AV103" s="273"/>
      <c r="AW103" s="279" t="str">
        <f t="shared" si="12"/>
        <v/>
      </c>
      <c r="AX103" s="277" t="str">
        <f t="shared" si="22"/>
        <v/>
      </c>
      <c r="AY103" s="279" t="str">
        <f>IFERROR(VLOOKUP((CONCATENATE(AM103,AX103)),Listados!$U$3:$V$11,2,FALSE),"")</f>
        <v/>
      </c>
      <c r="AZ103" s="277">
        <f t="shared" si="23"/>
        <v>100</v>
      </c>
      <c r="BA103" s="709">
        <f>AVERAGE(AZ103:AZ108)</f>
        <v>100</v>
      </c>
      <c r="BB103" s="709" t="str">
        <f>IF(BA103&lt;=50, "Débil", IF(BA103&lt;=99,"Moderado","Fuerte"))</f>
        <v>Fuerte</v>
      </c>
      <c r="BC103" s="280">
        <f>+IF(AND(W103="Preventivo",BB103="Fuerte"),2,IF(AND(W103="Preventivo",BB103="Moderado"),1,0))</f>
        <v>0</v>
      </c>
      <c r="BD103" s="280">
        <f>+IF(AND(W103="Detectivo/Correctivo",$BB103="Fuerte"),2,IF(AND(W103="Detectivo/Correctivo",$BB103="Moderado"),1,IF(AND(W103="Preventivo",$BB103="Fuerte"),1,0)))</f>
        <v>0</v>
      </c>
      <c r="BE103" s="280" t="e">
        <f>+N103-BC103</f>
        <v>#N/A</v>
      </c>
      <c r="BF103" s="280" t="e">
        <f>+P103-BD103</f>
        <v>#N/A</v>
      </c>
      <c r="BG103" s="473" t="e">
        <f>+VLOOKUP(MIN(BE103,BE104,BE105,BE106,BE107,BE108),Listados!$J$18:$K$24,2,TRUE)</f>
        <v>#N/A</v>
      </c>
      <c r="BH103" s="473" t="e">
        <f>+VLOOKUP(MIN(BF103,BF104,BF105,BF106,BF107,BF108),Listados!$J$27:$K$32,2,TRUE)</f>
        <v>#N/A</v>
      </c>
      <c r="BI103" s="473" t="e">
        <f>IF(AND(BG103&lt;&gt;"",BH103&lt;&gt;""),VLOOKUP(BG103&amp;BH103,Listados!$M$3:$N$27,2,FALSE),"")</f>
        <v>#N/A</v>
      </c>
      <c r="BJ103" s="476" t="e">
        <f>+IF($R103="Asumir el riesgo","NA","")</f>
        <v>#N/A</v>
      </c>
      <c r="BK103" s="476" t="e">
        <f>+IF($R103="Asumir el riesgo","NA","")</f>
        <v>#N/A</v>
      </c>
      <c r="BL103" s="476" t="e">
        <f>+IF($R103="Asumir el riesgo","NA","")</f>
        <v>#N/A</v>
      </c>
      <c r="BM103" s="734" t="e">
        <f>+IF($R103="Asumir el riesgo","NA","")</f>
        <v>#N/A</v>
      </c>
    </row>
    <row r="104" spans="1:65" ht="65.099999999999994" customHeight="1">
      <c r="A104" s="710"/>
      <c r="B104" s="711"/>
      <c r="C104" s="713"/>
      <c r="D104" s="274"/>
      <c r="E104" s="274"/>
      <c r="F104" s="702"/>
      <c r="G104" s="714"/>
      <c r="H104" s="264"/>
      <c r="I104" s="264"/>
      <c r="J104" s="264"/>
      <c r="K104" s="275"/>
      <c r="L104" s="276"/>
      <c r="M104" s="712"/>
      <c r="N104" s="705"/>
      <c r="O104" s="708"/>
      <c r="P104" s="705"/>
      <c r="Q104" s="473"/>
      <c r="R104" s="473"/>
      <c r="S104" s="232"/>
      <c r="T104" s="232"/>
      <c r="U104" s="247" t="s">
        <v>748</v>
      </c>
      <c r="V104" s="281"/>
      <c r="W104" s="281"/>
      <c r="X104" s="281"/>
      <c r="Y104" s="232" t="str">
        <f t="shared" si="13"/>
        <v/>
      </c>
      <c r="Z104" s="281"/>
      <c r="AA104" s="232" t="str">
        <f t="shared" si="14"/>
        <v/>
      </c>
      <c r="AB104" s="232"/>
      <c r="AC104" s="232" t="str">
        <f t="shared" si="15"/>
        <v/>
      </c>
      <c r="AD104" s="232"/>
      <c r="AE104" s="232" t="str">
        <f t="shared" si="16"/>
        <v/>
      </c>
      <c r="AF104" s="232"/>
      <c r="AG104" s="232" t="str">
        <f t="shared" si="17"/>
        <v/>
      </c>
      <c r="AH104" s="232"/>
      <c r="AI104" s="232" t="str">
        <f t="shared" si="18"/>
        <v/>
      </c>
      <c r="AJ104" s="232"/>
      <c r="AK104" s="233" t="str">
        <f t="shared" si="19"/>
        <v/>
      </c>
      <c r="AL104" s="277" t="str">
        <f t="shared" si="20"/>
        <v/>
      </c>
      <c r="AM104" s="277" t="str">
        <f t="shared" si="21"/>
        <v/>
      </c>
      <c r="AN104" s="278"/>
      <c r="AO104" s="278"/>
      <c r="AP104" s="278"/>
      <c r="AQ104" s="278"/>
      <c r="AR104" s="278"/>
      <c r="AS104" s="278"/>
      <c r="AT104" s="278"/>
      <c r="AU104" s="273" t="str">
        <f>IFERROR(VLOOKUP(AT104,'Seguridad Información'!$I$61:$J$65,2,0),"")</f>
        <v/>
      </c>
      <c r="AV104" s="273"/>
      <c r="AW104" s="279" t="str">
        <f t="shared" si="12"/>
        <v/>
      </c>
      <c r="AX104" s="277" t="str">
        <f t="shared" si="22"/>
        <v/>
      </c>
      <c r="AY104" s="279" t="str">
        <f>IFERROR(VLOOKUP((CONCATENATE(AM104,AX104)),Listados!$U$3:$V$11,2,FALSE),"")</f>
        <v/>
      </c>
      <c r="AZ104" s="277">
        <f t="shared" si="23"/>
        <v>100</v>
      </c>
      <c r="BA104" s="709"/>
      <c r="BB104" s="709"/>
      <c r="BC104" s="280">
        <f>+IF(AND(W104="Preventivo",BB103="Fuerte"),2,IF(AND(W104="Preventivo",BB103="Moderado"),1,0))</f>
        <v>0</v>
      </c>
      <c r="BD104" s="280">
        <f>+IF(AND(W104="Detectivo/Correctivo",$BB103="Fuerte"),2,IF(AND(W104="Detectivo/Correctivo",$BB104="Moderado"),1,IF(AND(W104="Preventivo",$BB103="Fuerte"),1,0)))</f>
        <v>0</v>
      </c>
      <c r="BE104" s="280" t="e">
        <f>+N103-BC104</f>
        <v>#N/A</v>
      </c>
      <c r="BF104" s="280" t="e">
        <f>+P103-BD104</f>
        <v>#N/A</v>
      </c>
      <c r="BG104" s="473"/>
      <c r="BH104" s="473"/>
      <c r="BI104" s="473"/>
      <c r="BJ104" s="476"/>
      <c r="BK104" s="476"/>
      <c r="BL104" s="476"/>
      <c r="BM104" s="734"/>
    </row>
    <row r="105" spans="1:65" ht="65.099999999999994" customHeight="1">
      <c r="A105" s="710"/>
      <c r="B105" s="711"/>
      <c r="C105" s="713"/>
      <c r="D105" s="274"/>
      <c r="E105" s="274"/>
      <c r="F105" s="702"/>
      <c r="G105" s="714"/>
      <c r="H105" s="264"/>
      <c r="I105" s="264"/>
      <c r="J105" s="264"/>
      <c r="K105" s="275"/>
      <c r="L105" s="276"/>
      <c r="M105" s="712"/>
      <c r="N105" s="705"/>
      <c r="O105" s="708"/>
      <c r="P105" s="705"/>
      <c r="Q105" s="473"/>
      <c r="R105" s="473"/>
      <c r="S105" s="232"/>
      <c r="T105" s="232"/>
      <c r="U105" s="247" t="s">
        <v>748</v>
      </c>
      <c r="V105" s="281"/>
      <c r="W105" s="281"/>
      <c r="X105" s="281"/>
      <c r="Y105" s="232" t="str">
        <f t="shared" si="13"/>
        <v/>
      </c>
      <c r="Z105" s="281"/>
      <c r="AA105" s="232" t="str">
        <f t="shared" si="14"/>
        <v/>
      </c>
      <c r="AB105" s="232"/>
      <c r="AC105" s="232" t="str">
        <f t="shared" si="15"/>
        <v/>
      </c>
      <c r="AD105" s="232"/>
      <c r="AE105" s="232" t="str">
        <f t="shared" si="16"/>
        <v/>
      </c>
      <c r="AF105" s="232"/>
      <c r="AG105" s="232" t="str">
        <f t="shared" si="17"/>
        <v/>
      </c>
      <c r="AH105" s="232"/>
      <c r="AI105" s="232" t="str">
        <f t="shared" si="18"/>
        <v/>
      </c>
      <c r="AJ105" s="232"/>
      <c r="AK105" s="233" t="str">
        <f t="shared" si="19"/>
        <v/>
      </c>
      <c r="AL105" s="277" t="str">
        <f t="shared" si="20"/>
        <v/>
      </c>
      <c r="AM105" s="277" t="str">
        <f t="shared" si="21"/>
        <v/>
      </c>
      <c r="AN105" s="278"/>
      <c r="AO105" s="278"/>
      <c r="AP105" s="278"/>
      <c r="AQ105" s="278"/>
      <c r="AR105" s="278"/>
      <c r="AS105" s="278"/>
      <c r="AT105" s="278"/>
      <c r="AU105" s="273" t="str">
        <f>IFERROR(VLOOKUP(AT105,'Seguridad Información'!$I$61:$J$65,2,0),"")</f>
        <v/>
      </c>
      <c r="AV105" s="273"/>
      <c r="AW105" s="279" t="str">
        <f t="shared" si="12"/>
        <v/>
      </c>
      <c r="AX105" s="277" t="str">
        <f t="shared" si="22"/>
        <v/>
      </c>
      <c r="AY105" s="279" t="str">
        <f>IFERROR(VLOOKUP((CONCATENATE(AM105,AX105)),Listados!$U$3:$V$11,2,FALSE),"")</f>
        <v/>
      </c>
      <c r="AZ105" s="277">
        <f t="shared" si="23"/>
        <v>100</v>
      </c>
      <c r="BA105" s="709"/>
      <c r="BB105" s="709"/>
      <c r="BC105" s="280">
        <f>+IF(AND(W105="Preventivo",BB103="Fuerte"),2,IF(AND(W105="Preventivo",BB103="Moderado"),1,0))</f>
        <v>0</v>
      </c>
      <c r="BD105" s="280">
        <f>+IF(AND(W105="Detectivo/Correctivo",$BB103="Fuerte"),2,IF(AND(W105="Detectivo/Correctivo",$BB105="Moderado"),1,IF(AND(W105="Preventivo",$BB103="Fuerte"),1,0)))</f>
        <v>0</v>
      </c>
      <c r="BE105" s="280" t="e">
        <f>+N103-BC105</f>
        <v>#N/A</v>
      </c>
      <c r="BF105" s="280" t="e">
        <f>+P103-BD105</f>
        <v>#N/A</v>
      </c>
      <c r="BG105" s="473"/>
      <c r="BH105" s="473"/>
      <c r="BI105" s="473"/>
      <c r="BJ105" s="476"/>
      <c r="BK105" s="476"/>
      <c r="BL105" s="476"/>
      <c r="BM105" s="734"/>
    </row>
    <row r="106" spans="1:65" ht="65.099999999999994" customHeight="1">
      <c r="A106" s="710"/>
      <c r="B106" s="711"/>
      <c r="C106" s="713"/>
      <c r="D106" s="274"/>
      <c r="E106" s="274"/>
      <c r="F106" s="702"/>
      <c r="G106" s="714"/>
      <c r="H106" s="264"/>
      <c r="I106" s="264"/>
      <c r="J106" s="264"/>
      <c r="K106" s="275"/>
      <c r="L106" s="276"/>
      <c r="M106" s="712"/>
      <c r="N106" s="705"/>
      <c r="O106" s="708"/>
      <c r="P106" s="705"/>
      <c r="Q106" s="473"/>
      <c r="R106" s="473"/>
      <c r="S106" s="232"/>
      <c r="T106" s="232"/>
      <c r="U106" s="247" t="s">
        <v>748</v>
      </c>
      <c r="V106" s="281"/>
      <c r="W106" s="281"/>
      <c r="X106" s="281"/>
      <c r="Y106" s="232" t="str">
        <f t="shared" si="13"/>
        <v/>
      </c>
      <c r="Z106" s="281"/>
      <c r="AA106" s="232" t="str">
        <f t="shared" si="14"/>
        <v/>
      </c>
      <c r="AB106" s="232"/>
      <c r="AC106" s="232" t="str">
        <f t="shared" si="15"/>
        <v/>
      </c>
      <c r="AD106" s="232"/>
      <c r="AE106" s="232" t="str">
        <f t="shared" si="16"/>
        <v/>
      </c>
      <c r="AF106" s="232"/>
      <c r="AG106" s="232" t="str">
        <f t="shared" si="17"/>
        <v/>
      </c>
      <c r="AH106" s="232"/>
      <c r="AI106" s="232" t="str">
        <f t="shared" si="18"/>
        <v/>
      </c>
      <c r="AJ106" s="232"/>
      <c r="AK106" s="233" t="str">
        <f t="shared" si="19"/>
        <v/>
      </c>
      <c r="AL106" s="277" t="str">
        <f t="shared" si="20"/>
        <v/>
      </c>
      <c r="AM106" s="277" t="str">
        <f t="shared" si="21"/>
        <v/>
      </c>
      <c r="AN106" s="278"/>
      <c r="AO106" s="278"/>
      <c r="AP106" s="278"/>
      <c r="AQ106" s="278"/>
      <c r="AR106" s="278"/>
      <c r="AS106" s="278"/>
      <c r="AT106" s="278"/>
      <c r="AU106" s="273" t="str">
        <f>IFERROR(VLOOKUP(AT106,'Seguridad Información'!$I$61:$J$65,2,0),"")</f>
        <v/>
      </c>
      <c r="AV106" s="273"/>
      <c r="AW106" s="279" t="str">
        <f t="shared" si="12"/>
        <v/>
      </c>
      <c r="AX106" s="277" t="str">
        <f t="shared" si="22"/>
        <v/>
      </c>
      <c r="AY106" s="279" t="str">
        <f>IFERROR(VLOOKUP((CONCATENATE(AM106,AX106)),Listados!$U$3:$V$11,2,FALSE),"")</f>
        <v/>
      </c>
      <c r="AZ106" s="277">
        <f t="shared" si="23"/>
        <v>100</v>
      </c>
      <c r="BA106" s="709"/>
      <c r="BB106" s="709"/>
      <c r="BC106" s="280">
        <f>+IF(AND(W106="Preventivo",BB103="Fuerte"),2,IF(AND(W106="Preventivo",BB103="Moderado"),1,0))</f>
        <v>0</v>
      </c>
      <c r="BD106" s="280">
        <f>+IF(AND(W106="Detectivo/Correctivo",$BB103="Fuerte"),2,IF(AND(W106="Detectivo/Correctivo",$BB106="Moderado"),1,IF(AND(W106="Preventivo",$BB103="Fuerte"),1,0)))</f>
        <v>0</v>
      </c>
      <c r="BE106" s="280" t="e">
        <f>+N103-BC106</f>
        <v>#N/A</v>
      </c>
      <c r="BF106" s="280" t="e">
        <f>+P103-BD106</f>
        <v>#N/A</v>
      </c>
      <c r="BG106" s="473"/>
      <c r="BH106" s="473"/>
      <c r="BI106" s="473"/>
      <c r="BJ106" s="476"/>
      <c r="BK106" s="476"/>
      <c r="BL106" s="476"/>
      <c r="BM106" s="734"/>
    </row>
    <row r="107" spans="1:65" ht="65.099999999999994" customHeight="1">
      <c r="A107" s="710"/>
      <c r="B107" s="711"/>
      <c r="C107" s="713"/>
      <c r="D107" s="274"/>
      <c r="E107" s="274"/>
      <c r="F107" s="702"/>
      <c r="G107" s="714"/>
      <c r="H107" s="264"/>
      <c r="I107" s="264"/>
      <c r="J107" s="264"/>
      <c r="K107" s="275"/>
      <c r="L107" s="276"/>
      <c r="M107" s="712"/>
      <c r="N107" s="705"/>
      <c r="O107" s="708"/>
      <c r="P107" s="705"/>
      <c r="Q107" s="473"/>
      <c r="R107" s="473"/>
      <c r="S107" s="232"/>
      <c r="T107" s="232"/>
      <c r="U107" s="247" t="s">
        <v>748</v>
      </c>
      <c r="V107" s="281"/>
      <c r="W107" s="281"/>
      <c r="X107" s="281"/>
      <c r="Y107" s="232" t="str">
        <f t="shared" si="13"/>
        <v/>
      </c>
      <c r="Z107" s="281"/>
      <c r="AA107" s="232" t="str">
        <f t="shared" si="14"/>
        <v/>
      </c>
      <c r="AB107" s="232"/>
      <c r="AC107" s="232" t="str">
        <f t="shared" si="15"/>
        <v/>
      </c>
      <c r="AD107" s="232"/>
      <c r="AE107" s="232" t="str">
        <f t="shared" si="16"/>
        <v/>
      </c>
      <c r="AF107" s="232"/>
      <c r="AG107" s="232" t="str">
        <f t="shared" si="17"/>
        <v/>
      </c>
      <c r="AH107" s="232"/>
      <c r="AI107" s="232" t="str">
        <f t="shared" si="18"/>
        <v/>
      </c>
      <c r="AJ107" s="232"/>
      <c r="AK107" s="233" t="str">
        <f t="shared" si="19"/>
        <v/>
      </c>
      <c r="AL107" s="277" t="str">
        <f t="shared" si="20"/>
        <v/>
      </c>
      <c r="AM107" s="277" t="str">
        <f t="shared" si="21"/>
        <v/>
      </c>
      <c r="AN107" s="278"/>
      <c r="AO107" s="278"/>
      <c r="AP107" s="278"/>
      <c r="AQ107" s="278"/>
      <c r="AR107" s="278"/>
      <c r="AS107" s="278"/>
      <c r="AT107" s="278"/>
      <c r="AU107" s="273" t="str">
        <f>IFERROR(VLOOKUP(AT107,'Seguridad Información'!$I$61:$J$65,2,0),"")</f>
        <v/>
      </c>
      <c r="AV107" s="273"/>
      <c r="AW107" s="279" t="str">
        <f t="shared" si="12"/>
        <v/>
      </c>
      <c r="AX107" s="277" t="str">
        <f t="shared" si="22"/>
        <v/>
      </c>
      <c r="AY107" s="279" t="str">
        <f>IFERROR(VLOOKUP((CONCATENATE(AM107,AX107)),Listados!$U$3:$V$11,2,FALSE),"")</f>
        <v/>
      </c>
      <c r="AZ107" s="277">
        <f t="shared" si="23"/>
        <v>100</v>
      </c>
      <c r="BA107" s="709"/>
      <c r="BB107" s="709"/>
      <c r="BC107" s="280">
        <f>+IF(AND(W107="Preventivo",BB103="Fuerte"),2,IF(AND(W107="Preventivo",BB103="Moderado"),1,0))</f>
        <v>0</v>
      </c>
      <c r="BD107" s="280">
        <f>+IF(AND(W107="Detectivo/Correctivo",$BB103="Fuerte"),2,IF(AND(W107="Detectivo/Correctivo",$BB107="Moderado"),1,IF(AND(W107="Preventivo",$BB103="Fuerte"),1,0)))</f>
        <v>0</v>
      </c>
      <c r="BE107" s="280" t="e">
        <f>+N103-BC107</f>
        <v>#N/A</v>
      </c>
      <c r="BF107" s="280" t="e">
        <f>+P103-BD107</f>
        <v>#N/A</v>
      </c>
      <c r="BG107" s="473"/>
      <c r="BH107" s="473"/>
      <c r="BI107" s="473"/>
      <c r="BJ107" s="476"/>
      <c r="BK107" s="476"/>
      <c r="BL107" s="476"/>
      <c r="BM107" s="734"/>
    </row>
    <row r="108" spans="1:65" ht="65.099999999999994" customHeight="1">
      <c r="A108" s="710"/>
      <c r="B108" s="711"/>
      <c r="C108" s="713"/>
      <c r="D108" s="274"/>
      <c r="E108" s="274"/>
      <c r="F108" s="702"/>
      <c r="G108" s="714"/>
      <c r="H108" s="264"/>
      <c r="I108" s="264"/>
      <c r="J108" s="264"/>
      <c r="K108" s="275"/>
      <c r="L108" s="276"/>
      <c r="M108" s="712"/>
      <c r="N108" s="705"/>
      <c r="O108" s="708"/>
      <c r="P108" s="705"/>
      <c r="Q108" s="473"/>
      <c r="R108" s="473"/>
      <c r="S108" s="232"/>
      <c r="T108" s="232"/>
      <c r="U108" s="247" t="s">
        <v>748</v>
      </c>
      <c r="V108" s="281"/>
      <c r="W108" s="281"/>
      <c r="X108" s="281"/>
      <c r="Y108" s="232" t="str">
        <f t="shared" si="13"/>
        <v/>
      </c>
      <c r="Z108" s="281"/>
      <c r="AA108" s="232" t="str">
        <f t="shared" si="14"/>
        <v/>
      </c>
      <c r="AB108" s="232"/>
      <c r="AC108" s="232" t="str">
        <f t="shared" si="15"/>
        <v/>
      </c>
      <c r="AD108" s="232"/>
      <c r="AE108" s="232" t="str">
        <f t="shared" si="16"/>
        <v/>
      </c>
      <c r="AF108" s="232"/>
      <c r="AG108" s="232" t="str">
        <f t="shared" si="17"/>
        <v/>
      </c>
      <c r="AH108" s="232"/>
      <c r="AI108" s="232" t="str">
        <f t="shared" si="18"/>
        <v/>
      </c>
      <c r="AJ108" s="232"/>
      <c r="AK108" s="233" t="str">
        <f t="shared" si="19"/>
        <v/>
      </c>
      <c r="AL108" s="277" t="str">
        <f t="shared" si="20"/>
        <v/>
      </c>
      <c r="AM108" s="277" t="str">
        <f t="shared" si="21"/>
        <v/>
      </c>
      <c r="AN108" s="278"/>
      <c r="AO108" s="278"/>
      <c r="AP108" s="278"/>
      <c r="AQ108" s="278"/>
      <c r="AR108" s="278"/>
      <c r="AS108" s="278"/>
      <c r="AT108" s="278"/>
      <c r="AU108" s="273" t="str">
        <f>IFERROR(VLOOKUP(AT108,'Seguridad Información'!$I$61:$J$65,2,0),"")</f>
        <v/>
      </c>
      <c r="AV108" s="273"/>
      <c r="AW108" s="279" t="str">
        <f t="shared" si="12"/>
        <v/>
      </c>
      <c r="AX108" s="277" t="str">
        <f t="shared" si="22"/>
        <v/>
      </c>
      <c r="AY108" s="279" t="str">
        <f>IFERROR(VLOOKUP((CONCATENATE(AM108,AX108)),Listados!$U$3:$V$11,2,FALSE),"")</f>
        <v/>
      </c>
      <c r="AZ108" s="277">
        <f t="shared" si="23"/>
        <v>100</v>
      </c>
      <c r="BA108" s="709"/>
      <c r="BB108" s="709"/>
      <c r="BC108" s="280">
        <f>+IF(AND(W108="Preventivo",BB103="Fuerte"),2,IF(AND(W108="Preventivo",BB103="Moderado"),1,0))</f>
        <v>0</v>
      </c>
      <c r="BD108" s="280">
        <f>+IF(AND(W108="Detectivo/Correctivo",$BB103="Fuerte"),2,IF(AND(W108="Detectivo/Correctivo",$BB108="Moderado"),1,IF(AND(W108="Preventivo",$BB103="Fuerte"),1,0)))</f>
        <v>0</v>
      </c>
      <c r="BE108" s="280" t="e">
        <f>+N103-BC108</f>
        <v>#N/A</v>
      </c>
      <c r="BF108" s="280" t="e">
        <f>+P103-BD108</f>
        <v>#N/A</v>
      </c>
      <c r="BG108" s="473"/>
      <c r="BH108" s="473"/>
      <c r="BI108" s="473"/>
      <c r="BJ108" s="476"/>
      <c r="BK108" s="476"/>
      <c r="BL108" s="476"/>
      <c r="BM108" s="734"/>
    </row>
    <row r="109" spans="1:65" ht="65.099999999999994" customHeight="1">
      <c r="A109" s="710">
        <v>18</v>
      </c>
      <c r="B109" s="711"/>
      <c r="C109" s="713" t="str">
        <f>IFERROR(VLOOKUP(B109,Listados!B$3:C$20,2,FALSE),"")</f>
        <v/>
      </c>
      <c r="D109" s="274"/>
      <c r="E109" s="274"/>
      <c r="F109" s="702"/>
      <c r="G109" s="714"/>
      <c r="H109" s="264"/>
      <c r="I109" s="264"/>
      <c r="J109" s="264"/>
      <c r="K109" s="275"/>
      <c r="L109" s="276"/>
      <c r="M109" s="712"/>
      <c r="N109" s="705" t="e">
        <f>+VLOOKUP(M109,Listados!$K$8:$L$12,2,0)</f>
        <v>#N/A</v>
      </c>
      <c r="O109" s="708"/>
      <c r="P109" s="705" t="e">
        <f>+VLOOKUP(O109,Listados!$K$13:$L$17,2,0)</f>
        <v>#N/A</v>
      </c>
      <c r="Q109" s="473" t="str">
        <f>IF(AND(M109&lt;&gt;"",O109&lt;&gt;""),VLOOKUP(M109&amp;O109,Listados!$M$3:$N$27,2,FALSE),"")</f>
        <v/>
      </c>
      <c r="R109" s="473" t="e">
        <f>+VLOOKUP(Q109,Listados!$P$3:$Q$6,2,FALSE)</f>
        <v>#N/A</v>
      </c>
      <c r="S109" s="232"/>
      <c r="T109" s="232"/>
      <c r="U109" s="247" t="s">
        <v>748</v>
      </c>
      <c r="V109" s="281"/>
      <c r="W109" s="281"/>
      <c r="X109" s="281"/>
      <c r="Y109" s="232" t="str">
        <f t="shared" si="13"/>
        <v/>
      </c>
      <c r="Z109" s="281"/>
      <c r="AA109" s="232" t="str">
        <f t="shared" si="14"/>
        <v/>
      </c>
      <c r="AB109" s="232"/>
      <c r="AC109" s="232" t="str">
        <f t="shared" si="15"/>
        <v/>
      </c>
      <c r="AD109" s="232"/>
      <c r="AE109" s="232" t="str">
        <f t="shared" si="16"/>
        <v/>
      </c>
      <c r="AF109" s="232"/>
      <c r="AG109" s="232" t="str">
        <f t="shared" si="17"/>
        <v/>
      </c>
      <c r="AH109" s="232"/>
      <c r="AI109" s="232" t="str">
        <f t="shared" si="18"/>
        <v/>
      </c>
      <c r="AJ109" s="232"/>
      <c r="AK109" s="233" t="str">
        <f t="shared" si="19"/>
        <v/>
      </c>
      <c r="AL109" s="277" t="str">
        <f t="shared" si="20"/>
        <v/>
      </c>
      <c r="AM109" s="277" t="str">
        <f t="shared" si="21"/>
        <v/>
      </c>
      <c r="AN109" s="278"/>
      <c r="AO109" s="278"/>
      <c r="AP109" s="278"/>
      <c r="AQ109" s="278"/>
      <c r="AR109" s="278"/>
      <c r="AS109" s="278"/>
      <c r="AT109" s="278"/>
      <c r="AU109" s="273" t="str">
        <f>IFERROR(VLOOKUP(AT109,'Seguridad Información'!$I$61:$J$65,2,0),"")</f>
        <v/>
      </c>
      <c r="AV109" s="273"/>
      <c r="AW109" s="279" t="str">
        <f t="shared" si="12"/>
        <v/>
      </c>
      <c r="AX109" s="277" t="str">
        <f t="shared" si="22"/>
        <v/>
      </c>
      <c r="AY109" s="279" t="str">
        <f>IFERROR(VLOOKUP((CONCATENATE(AM109,AX109)),Listados!$U$3:$V$11,2,FALSE),"")</f>
        <v/>
      </c>
      <c r="AZ109" s="277">
        <f t="shared" si="23"/>
        <v>100</v>
      </c>
      <c r="BA109" s="709">
        <f>AVERAGE(AZ109:AZ114)</f>
        <v>100</v>
      </c>
      <c r="BB109" s="709" t="str">
        <f>IF(BA109&lt;=50, "Débil", IF(BA109&lt;=99,"Moderado","Fuerte"))</f>
        <v>Fuerte</v>
      </c>
      <c r="BC109" s="280">
        <f>+IF(AND(W109="Preventivo",BB109="Fuerte"),2,IF(AND(W109="Preventivo",BB109="Moderado"),1,0))</f>
        <v>0</v>
      </c>
      <c r="BD109" s="280">
        <f>+IF(AND(W109="Detectivo/Correctivo",$BB109="Fuerte"),2,IF(AND(W109="Detectivo/Correctivo",$BB109="Moderado"),1,IF(AND(W109="Preventivo",$BB109="Fuerte"),1,0)))</f>
        <v>0</v>
      </c>
      <c r="BE109" s="280" t="e">
        <f>+N109-BC109</f>
        <v>#N/A</v>
      </c>
      <c r="BF109" s="280" t="e">
        <f>+P109-BD109</f>
        <v>#N/A</v>
      </c>
      <c r="BG109" s="473" t="e">
        <f>+VLOOKUP(MIN(BE109,BE110,BE111,BE112,BE113,BE114),Listados!$J$18:$K$24,2,TRUE)</f>
        <v>#N/A</v>
      </c>
      <c r="BH109" s="473" t="e">
        <f>+VLOOKUP(MIN(BF109,BF110,BF111,BF112,BF113,BF114),Listados!$J$27:$K$32,2,TRUE)</f>
        <v>#N/A</v>
      </c>
      <c r="BI109" s="473" t="e">
        <f>IF(AND(BG109&lt;&gt;"",BH109&lt;&gt;""),VLOOKUP(BG109&amp;BH109,Listados!$M$3:$N$27,2,FALSE),"")</f>
        <v>#N/A</v>
      </c>
      <c r="BJ109" s="476" t="e">
        <f>+IF($R109="Asumir el riesgo","NA","")</f>
        <v>#N/A</v>
      </c>
      <c r="BK109" s="476" t="e">
        <f>+IF($R109="Asumir el riesgo","NA","")</f>
        <v>#N/A</v>
      </c>
      <c r="BL109" s="476" t="e">
        <f>+IF($R109="Asumir el riesgo","NA","")</f>
        <v>#N/A</v>
      </c>
      <c r="BM109" s="734" t="e">
        <f>+IF($R109="Asumir el riesgo","NA","")</f>
        <v>#N/A</v>
      </c>
    </row>
    <row r="110" spans="1:65" ht="65.099999999999994" customHeight="1">
      <c r="A110" s="710"/>
      <c r="B110" s="711"/>
      <c r="C110" s="713"/>
      <c r="D110" s="274"/>
      <c r="E110" s="274"/>
      <c r="F110" s="702"/>
      <c r="G110" s="714"/>
      <c r="H110" s="264"/>
      <c r="I110" s="264"/>
      <c r="J110" s="264"/>
      <c r="K110" s="275"/>
      <c r="L110" s="276"/>
      <c r="M110" s="712"/>
      <c r="N110" s="705"/>
      <c r="O110" s="708"/>
      <c r="P110" s="705"/>
      <c r="Q110" s="473"/>
      <c r="R110" s="473"/>
      <c r="S110" s="232"/>
      <c r="T110" s="232"/>
      <c r="U110" s="247" t="s">
        <v>748</v>
      </c>
      <c r="V110" s="281"/>
      <c r="W110" s="281"/>
      <c r="X110" s="281"/>
      <c r="Y110" s="232" t="str">
        <f t="shared" si="13"/>
        <v/>
      </c>
      <c r="Z110" s="281"/>
      <c r="AA110" s="232" t="str">
        <f t="shared" si="14"/>
        <v/>
      </c>
      <c r="AB110" s="232"/>
      <c r="AC110" s="232" t="str">
        <f t="shared" si="15"/>
        <v/>
      </c>
      <c r="AD110" s="232"/>
      <c r="AE110" s="232" t="str">
        <f t="shared" si="16"/>
        <v/>
      </c>
      <c r="AF110" s="232"/>
      <c r="AG110" s="232" t="str">
        <f t="shared" si="17"/>
        <v/>
      </c>
      <c r="AH110" s="232"/>
      <c r="AI110" s="232" t="str">
        <f t="shared" si="18"/>
        <v/>
      </c>
      <c r="AJ110" s="232"/>
      <c r="AK110" s="233" t="str">
        <f t="shared" si="19"/>
        <v/>
      </c>
      <c r="AL110" s="277" t="str">
        <f t="shared" si="20"/>
        <v/>
      </c>
      <c r="AM110" s="277" t="str">
        <f t="shared" si="21"/>
        <v/>
      </c>
      <c r="AN110" s="278"/>
      <c r="AO110" s="278"/>
      <c r="AP110" s="278"/>
      <c r="AQ110" s="278"/>
      <c r="AR110" s="278"/>
      <c r="AS110" s="278"/>
      <c r="AT110" s="278"/>
      <c r="AU110" s="273" t="str">
        <f>IFERROR(VLOOKUP(AT110,'Seguridad Información'!$I$61:$J$65,2,0),"")</f>
        <v/>
      </c>
      <c r="AV110" s="273"/>
      <c r="AW110" s="279" t="str">
        <f t="shared" si="12"/>
        <v/>
      </c>
      <c r="AX110" s="277" t="str">
        <f t="shared" si="22"/>
        <v/>
      </c>
      <c r="AY110" s="279" t="str">
        <f>IFERROR(VLOOKUP((CONCATENATE(AM110,AX110)),Listados!$U$3:$V$11,2,FALSE),"")</f>
        <v/>
      </c>
      <c r="AZ110" s="277">
        <f t="shared" si="23"/>
        <v>100</v>
      </c>
      <c r="BA110" s="709"/>
      <c r="BB110" s="709"/>
      <c r="BC110" s="280">
        <f>+IF(AND(W110="Preventivo",BB109="Fuerte"),2,IF(AND(W110="Preventivo",BB109="Moderado"),1,0))</f>
        <v>0</v>
      </c>
      <c r="BD110" s="280">
        <f>+IF(AND(W110="Detectivo/Correctivo",$BB109="Fuerte"),2,IF(AND(W110="Detectivo/Correctivo",$BB110="Moderado"),1,IF(AND(W110="Preventivo",$BB109="Fuerte"),1,0)))</f>
        <v>0</v>
      </c>
      <c r="BE110" s="280" t="e">
        <f>+N109-BC110</f>
        <v>#N/A</v>
      </c>
      <c r="BF110" s="280" t="e">
        <f>+P109-BD110</f>
        <v>#N/A</v>
      </c>
      <c r="BG110" s="473"/>
      <c r="BH110" s="473"/>
      <c r="BI110" s="473"/>
      <c r="BJ110" s="476"/>
      <c r="BK110" s="476"/>
      <c r="BL110" s="476"/>
      <c r="BM110" s="734"/>
    </row>
    <row r="111" spans="1:65" ht="65.099999999999994" customHeight="1">
      <c r="A111" s="710"/>
      <c r="B111" s="711"/>
      <c r="C111" s="713"/>
      <c r="D111" s="274"/>
      <c r="E111" s="274"/>
      <c r="F111" s="702"/>
      <c r="G111" s="714"/>
      <c r="H111" s="264"/>
      <c r="I111" s="264"/>
      <c r="J111" s="264"/>
      <c r="K111" s="275"/>
      <c r="L111" s="276"/>
      <c r="M111" s="712"/>
      <c r="N111" s="705"/>
      <c r="O111" s="708"/>
      <c r="P111" s="705"/>
      <c r="Q111" s="473"/>
      <c r="R111" s="473"/>
      <c r="S111" s="232"/>
      <c r="T111" s="232"/>
      <c r="U111" s="247" t="s">
        <v>748</v>
      </c>
      <c r="V111" s="281"/>
      <c r="W111" s="281"/>
      <c r="X111" s="281"/>
      <c r="Y111" s="232" t="str">
        <f t="shared" si="13"/>
        <v/>
      </c>
      <c r="Z111" s="281"/>
      <c r="AA111" s="232" t="str">
        <f t="shared" si="14"/>
        <v/>
      </c>
      <c r="AB111" s="232"/>
      <c r="AC111" s="232" t="str">
        <f t="shared" si="15"/>
        <v/>
      </c>
      <c r="AD111" s="232"/>
      <c r="AE111" s="232" t="str">
        <f t="shared" si="16"/>
        <v/>
      </c>
      <c r="AF111" s="232"/>
      <c r="AG111" s="232" t="str">
        <f t="shared" si="17"/>
        <v/>
      </c>
      <c r="AH111" s="232"/>
      <c r="AI111" s="232" t="str">
        <f t="shared" si="18"/>
        <v/>
      </c>
      <c r="AJ111" s="232"/>
      <c r="AK111" s="233" t="str">
        <f t="shared" si="19"/>
        <v/>
      </c>
      <c r="AL111" s="277" t="str">
        <f t="shared" si="20"/>
        <v/>
      </c>
      <c r="AM111" s="277" t="str">
        <f t="shared" si="21"/>
        <v/>
      </c>
      <c r="AN111" s="278"/>
      <c r="AO111" s="278"/>
      <c r="AP111" s="278"/>
      <c r="AQ111" s="278"/>
      <c r="AR111" s="278"/>
      <c r="AS111" s="278"/>
      <c r="AT111" s="278"/>
      <c r="AU111" s="273" t="str">
        <f>IFERROR(VLOOKUP(AT111,'Seguridad Información'!$I$61:$J$65,2,0),"")</f>
        <v/>
      </c>
      <c r="AV111" s="273"/>
      <c r="AW111" s="279" t="str">
        <f t="shared" si="12"/>
        <v/>
      </c>
      <c r="AX111" s="277" t="str">
        <f t="shared" si="22"/>
        <v/>
      </c>
      <c r="AY111" s="279" t="str">
        <f>IFERROR(VLOOKUP((CONCATENATE(AM111,AX111)),Listados!$U$3:$V$11,2,FALSE),"")</f>
        <v/>
      </c>
      <c r="AZ111" s="277">
        <f t="shared" si="23"/>
        <v>100</v>
      </c>
      <c r="BA111" s="709"/>
      <c r="BB111" s="709"/>
      <c r="BC111" s="280">
        <f>+IF(AND(W111="Preventivo",BB109="Fuerte"),2,IF(AND(W111="Preventivo",BB109="Moderado"),1,0))</f>
        <v>0</v>
      </c>
      <c r="BD111" s="280">
        <f>+IF(AND(W111="Detectivo/Correctivo",$BB109="Fuerte"),2,IF(AND(W111="Detectivo/Correctivo",$BB111="Moderado"),1,IF(AND(W111="Preventivo",$BB109="Fuerte"),1,0)))</f>
        <v>0</v>
      </c>
      <c r="BE111" s="280" t="e">
        <f>+N109-BC111</f>
        <v>#N/A</v>
      </c>
      <c r="BF111" s="280" t="e">
        <f>+P109-BD111</f>
        <v>#N/A</v>
      </c>
      <c r="BG111" s="473"/>
      <c r="BH111" s="473"/>
      <c r="BI111" s="473"/>
      <c r="BJ111" s="476"/>
      <c r="BK111" s="476"/>
      <c r="BL111" s="476"/>
      <c r="BM111" s="734"/>
    </row>
    <row r="112" spans="1:65" ht="65.099999999999994" customHeight="1">
      <c r="A112" s="710"/>
      <c r="B112" s="711"/>
      <c r="C112" s="713"/>
      <c r="D112" s="274"/>
      <c r="E112" s="274"/>
      <c r="F112" s="702"/>
      <c r="G112" s="714"/>
      <c r="H112" s="264"/>
      <c r="I112" s="264"/>
      <c r="J112" s="264"/>
      <c r="K112" s="275"/>
      <c r="L112" s="276"/>
      <c r="M112" s="712"/>
      <c r="N112" s="705"/>
      <c r="O112" s="708"/>
      <c r="P112" s="705"/>
      <c r="Q112" s="473"/>
      <c r="R112" s="473"/>
      <c r="S112" s="232"/>
      <c r="T112" s="232"/>
      <c r="U112" s="247" t="s">
        <v>748</v>
      </c>
      <c r="V112" s="281"/>
      <c r="W112" s="281"/>
      <c r="X112" s="281"/>
      <c r="Y112" s="232" t="str">
        <f t="shared" si="13"/>
        <v/>
      </c>
      <c r="Z112" s="281"/>
      <c r="AA112" s="232" t="str">
        <f t="shared" si="14"/>
        <v/>
      </c>
      <c r="AB112" s="232"/>
      <c r="AC112" s="232" t="str">
        <f t="shared" si="15"/>
        <v/>
      </c>
      <c r="AD112" s="232"/>
      <c r="AE112" s="232" t="str">
        <f t="shared" si="16"/>
        <v/>
      </c>
      <c r="AF112" s="232"/>
      <c r="AG112" s="232" t="str">
        <f t="shared" si="17"/>
        <v/>
      </c>
      <c r="AH112" s="232"/>
      <c r="AI112" s="232" t="str">
        <f t="shared" si="18"/>
        <v/>
      </c>
      <c r="AJ112" s="232"/>
      <c r="AK112" s="233" t="str">
        <f t="shared" si="19"/>
        <v/>
      </c>
      <c r="AL112" s="277" t="str">
        <f t="shared" si="20"/>
        <v/>
      </c>
      <c r="AM112" s="277" t="str">
        <f t="shared" si="21"/>
        <v/>
      </c>
      <c r="AN112" s="278"/>
      <c r="AO112" s="278"/>
      <c r="AP112" s="278"/>
      <c r="AQ112" s="278"/>
      <c r="AR112" s="278"/>
      <c r="AS112" s="278"/>
      <c r="AT112" s="278"/>
      <c r="AU112" s="273" t="str">
        <f>IFERROR(VLOOKUP(AT112,'Seguridad Información'!$I$61:$J$65,2,0),"")</f>
        <v/>
      </c>
      <c r="AV112" s="273"/>
      <c r="AW112" s="279" t="str">
        <f t="shared" si="12"/>
        <v/>
      </c>
      <c r="AX112" s="277" t="str">
        <f t="shared" si="22"/>
        <v/>
      </c>
      <c r="AY112" s="279" t="str">
        <f>IFERROR(VLOOKUP((CONCATENATE(AM112,AX112)),Listados!$U$3:$V$11,2,FALSE),"")</f>
        <v/>
      </c>
      <c r="AZ112" s="277">
        <f t="shared" si="23"/>
        <v>100</v>
      </c>
      <c r="BA112" s="709"/>
      <c r="BB112" s="709"/>
      <c r="BC112" s="280">
        <f>+IF(AND(W112="Preventivo",BB109="Fuerte"),2,IF(AND(W112="Preventivo",BB109="Moderado"),1,0))</f>
        <v>0</v>
      </c>
      <c r="BD112" s="280">
        <f>+IF(AND(W112="Detectivo/Correctivo",$BB109="Fuerte"),2,IF(AND(W112="Detectivo/Correctivo",$BB112="Moderado"),1,IF(AND(W112="Preventivo",$BB109="Fuerte"),1,0)))</f>
        <v>0</v>
      </c>
      <c r="BE112" s="280" t="e">
        <f>+N109-BC112</f>
        <v>#N/A</v>
      </c>
      <c r="BF112" s="280" t="e">
        <f>+P109-BD112</f>
        <v>#N/A</v>
      </c>
      <c r="BG112" s="473"/>
      <c r="BH112" s="473"/>
      <c r="BI112" s="473"/>
      <c r="BJ112" s="476"/>
      <c r="BK112" s="476"/>
      <c r="BL112" s="476"/>
      <c r="BM112" s="734"/>
    </row>
    <row r="113" spans="1:65" ht="65.099999999999994" customHeight="1">
      <c r="A113" s="710"/>
      <c r="B113" s="711"/>
      <c r="C113" s="713"/>
      <c r="D113" s="274"/>
      <c r="E113" s="274"/>
      <c r="F113" s="702"/>
      <c r="G113" s="714"/>
      <c r="H113" s="264"/>
      <c r="I113" s="264"/>
      <c r="J113" s="264"/>
      <c r="K113" s="275"/>
      <c r="L113" s="276"/>
      <c r="M113" s="712"/>
      <c r="N113" s="705"/>
      <c r="O113" s="708"/>
      <c r="P113" s="705"/>
      <c r="Q113" s="473"/>
      <c r="R113" s="473"/>
      <c r="S113" s="232"/>
      <c r="T113" s="232"/>
      <c r="U113" s="247" t="s">
        <v>748</v>
      </c>
      <c r="V113" s="281"/>
      <c r="W113" s="281"/>
      <c r="X113" s="281"/>
      <c r="Y113" s="232" t="str">
        <f t="shared" si="13"/>
        <v/>
      </c>
      <c r="Z113" s="281"/>
      <c r="AA113" s="232" t="str">
        <f t="shared" si="14"/>
        <v/>
      </c>
      <c r="AB113" s="232"/>
      <c r="AC113" s="232" t="str">
        <f t="shared" si="15"/>
        <v/>
      </c>
      <c r="AD113" s="232"/>
      <c r="AE113" s="232" t="str">
        <f t="shared" si="16"/>
        <v/>
      </c>
      <c r="AF113" s="232"/>
      <c r="AG113" s="232" t="str">
        <f t="shared" si="17"/>
        <v/>
      </c>
      <c r="AH113" s="232"/>
      <c r="AI113" s="232" t="str">
        <f t="shared" si="18"/>
        <v/>
      </c>
      <c r="AJ113" s="232"/>
      <c r="AK113" s="233" t="str">
        <f t="shared" si="19"/>
        <v/>
      </c>
      <c r="AL113" s="277" t="str">
        <f t="shared" si="20"/>
        <v/>
      </c>
      <c r="AM113" s="277" t="str">
        <f t="shared" si="21"/>
        <v/>
      </c>
      <c r="AN113" s="278"/>
      <c r="AO113" s="278"/>
      <c r="AP113" s="278"/>
      <c r="AQ113" s="278"/>
      <c r="AR113" s="278"/>
      <c r="AS113" s="278"/>
      <c r="AT113" s="278"/>
      <c r="AU113" s="273" t="str">
        <f>IFERROR(VLOOKUP(AT113,'Seguridad Información'!$I$61:$J$65,2,0),"")</f>
        <v/>
      </c>
      <c r="AV113" s="273"/>
      <c r="AW113" s="279" t="str">
        <f t="shared" si="12"/>
        <v/>
      </c>
      <c r="AX113" s="277" t="str">
        <f t="shared" si="22"/>
        <v/>
      </c>
      <c r="AY113" s="279" t="str">
        <f>IFERROR(VLOOKUP((CONCATENATE(AM113,AX113)),Listados!$U$3:$V$11,2,FALSE),"")</f>
        <v/>
      </c>
      <c r="AZ113" s="277">
        <f t="shared" si="23"/>
        <v>100</v>
      </c>
      <c r="BA113" s="709"/>
      <c r="BB113" s="709"/>
      <c r="BC113" s="280">
        <f>+IF(AND(W113="Preventivo",BB109="Fuerte"),2,IF(AND(W113="Preventivo",BB109="Moderado"),1,0))</f>
        <v>0</v>
      </c>
      <c r="BD113" s="280">
        <f>+IF(AND(W113="Detectivo/Correctivo",$BB109="Fuerte"),2,IF(AND(W113="Detectivo/Correctivo",$BB113="Moderado"),1,IF(AND(W113="Preventivo",$BB109="Fuerte"),1,0)))</f>
        <v>0</v>
      </c>
      <c r="BE113" s="280" t="e">
        <f>+N109-BC113</f>
        <v>#N/A</v>
      </c>
      <c r="BF113" s="280" t="e">
        <f>+P109-BD113</f>
        <v>#N/A</v>
      </c>
      <c r="BG113" s="473"/>
      <c r="BH113" s="473"/>
      <c r="BI113" s="473"/>
      <c r="BJ113" s="476"/>
      <c r="BK113" s="476"/>
      <c r="BL113" s="476"/>
      <c r="BM113" s="734"/>
    </row>
    <row r="114" spans="1:65" ht="65.099999999999994" customHeight="1">
      <c r="A114" s="710"/>
      <c r="B114" s="711"/>
      <c r="C114" s="713"/>
      <c r="D114" s="274"/>
      <c r="E114" s="274"/>
      <c r="F114" s="702"/>
      <c r="G114" s="714"/>
      <c r="H114" s="264"/>
      <c r="I114" s="264"/>
      <c r="J114" s="264"/>
      <c r="K114" s="275"/>
      <c r="L114" s="276"/>
      <c r="M114" s="712"/>
      <c r="N114" s="705"/>
      <c r="O114" s="708"/>
      <c r="P114" s="705"/>
      <c r="Q114" s="473"/>
      <c r="R114" s="473"/>
      <c r="S114" s="232"/>
      <c r="T114" s="232"/>
      <c r="U114" s="247" t="s">
        <v>748</v>
      </c>
      <c r="V114" s="281"/>
      <c r="W114" s="281"/>
      <c r="X114" s="281"/>
      <c r="Y114" s="232" t="str">
        <f t="shared" si="13"/>
        <v/>
      </c>
      <c r="Z114" s="281"/>
      <c r="AA114" s="232" t="str">
        <f t="shared" si="14"/>
        <v/>
      </c>
      <c r="AB114" s="232"/>
      <c r="AC114" s="232" t="str">
        <f t="shared" si="15"/>
        <v/>
      </c>
      <c r="AD114" s="232"/>
      <c r="AE114" s="232" t="str">
        <f t="shared" si="16"/>
        <v/>
      </c>
      <c r="AF114" s="232"/>
      <c r="AG114" s="232" t="str">
        <f t="shared" si="17"/>
        <v/>
      </c>
      <c r="AH114" s="232"/>
      <c r="AI114" s="232" t="str">
        <f t="shared" si="18"/>
        <v/>
      </c>
      <c r="AJ114" s="232"/>
      <c r="AK114" s="233" t="str">
        <f t="shared" si="19"/>
        <v/>
      </c>
      <c r="AL114" s="277" t="str">
        <f t="shared" si="20"/>
        <v/>
      </c>
      <c r="AM114" s="277" t="str">
        <f t="shared" si="21"/>
        <v/>
      </c>
      <c r="AN114" s="278"/>
      <c r="AO114" s="278"/>
      <c r="AP114" s="278"/>
      <c r="AQ114" s="278"/>
      <c r="AR114" s="278"/>
      <c r="AS114" s="278"/>
      <c r="AT114" s="278"/>
      <c r="AU114" s="273" t="str">
        <f>IFERROR(VLOOKUP(AT114,'Seguridad Información'!$I$61:$J$65,2,0),"")</f>
        <v/>
      </c>
      <c r="AV114" s="273"/>
      <c r="AW114" s="279" t="str">
        <f t="shared" si="12"/>
        <v/>
      </c>
      <c r="AX114" s="277" t="str">
        <f t="shared" si="22"/>
        <v/>
      </c>
      <c r="AY114" s="279" t="str">
        <f>IFERROR(VLOOKUP((CONCATENATE(AM114,AX114)),Listados!$U$3:$V$11,2,FALSE),"")</f>
        <v/>
      </c>
      <c r="AZ114" s="277">
        <f t="shared" si="23"/>
        <v>100</v>
      </c>
      <c r="BA114" s="709"/>
      <c r="BB114" s="709"/>
      <c r="BC114" s="280">
        <f>+IF(AND(W114="Preventivo",BB109="Fuerte"),2,IF(AND(W114="Preventivo",BB109="Moderado"),1,0))</f>
        <v>0</v>
      </c>
      <c r="BD114" s="280">
        <f>+IF(AND(W114="Detectivo/Correctivo",$BB109="Fuerte"),2,IF(AND(W114="Detectivo/Correctivo",$BB114="Moderado"),1,IF(AND(W114="Preventivo",$BB109="Fuerte"),1,0)))</f>
        <v>0</v>
      </c>
      <c r="BE114" s="280" t="e">
        <f>+N109-BC114</f>
        <v>#N/A</v>
      </c>
      <c r="BF114" s="280" t="e">
        <f>+P109-BD114</f>
        <v>#N/A</v>
      </c>
      <c r="BG114" s="473"/>
      <c r="BH114" s="473"/>
      <c r="BI114" s="473"/>
      <c r="BJ114" s="476"/>
      <c r="BK114" s="476"/>
      <c r="BL114" s="476"/>
      <c r="BM114" s="734"/>
    </row>
    <row r="115" spans="1:65" ht="65.099999999999994" customHeight="1">
      <c r="A115" s="710">
        <v>19</v>
      </c>
      <c r="B115" s="711"/>
      <c r="C115" s="713" t="str">
        <f>IFERROR(VLOOKUP(B115,Listados!B$3:C$20,2,FALSE),"")</f>
        <v/>
      </c>
      <c r="D115" s="274"/>
      <c r="E115" s="274"/>
      <c r="F115" s="702"/>
      <c r="G115" s="714"/>
      <c r="H115" s="264"/>
      <c r="I115" s="264"/>
      <c r="J115" s="264"/>
      <c r="K115" s="275"/>
      <c r="L115" s="276"/>
      <c r="M115" s="712"/>
      <c r="N115" s="705" t="e">
        <f>+VLOOKUP(M115,Listados!$K$8:$L$12,2,0)</f>
        <v>#N/A</v>
      </c>
      <c r="O115" s="708"/>
      <c r="P115" s="705" t="e">
        <f>+VLOOKUP(O115,Listados!$K$13:$L$17,2,0)</f>
        <v>#N/A</v>
      </c>
      <c r="Q115" s="473" t="str">
        <f>IF(AND(M115&lt;&gt;"",O115&lt;&gt;""),VLOOKUP(M115&amp;O115,Listados!$M$3:$N$27,2,FALSE),"")</f>
        <v/>
      </c>
      <c r="R115" s="473" t="e">
        <f>+VLOOKUP(Q115,Listados!$P$3:$Q$6,2,FALSE)</f>
        <v>#N/A</v>
      </c>
      <c r="S115" s="232"/>
      <c r="T115" s="232"/>
      <c r="U115" s="247" t="s">
        <v>748</v>
      </c>
      <c r="V115" s="281"/>
      <c r="W115" s="281"/>
      <c r="X115" s="281"/>
      <c r="Y115" s="232" t="str">
        <f t="shared" si="13"/>
        <v/>
      </c>
      <c r="Z115" s="281"/>
      <c r="AA115" s="232" t="str">
        <f t="shared" si="14"/>
        <v/>
      </c>
      <c r="AB115" s="232"/>
      <c r="AC115" s="232" t="str">
        <f t="shared" si="15"/>
        <v/>
      </c>
      <c r="AD115" s="232"/>
      <c r="AE115" s="232" t="str">
        <f t="shared" si="16"/>
        <v/>
      </c>
      <c r="AF115" s="232"/>
      <c r="AG115" s="232" t="str">
        <f t="shared" si="17"/>
        <v/>
      </c>
      <c r="AH115" s="232"/>
      <c r="AI115" s="232" t="str">
        <f t="shared" si="18"/>
        <v/>
      </c>
      <c r="AJ115" s="232"/>
      <c r="AK115" s="233" t="str">
        <f t="shared" si="19"/>
        <v/>
      </c>
      <c r="AL115" s="277" t="str">
        <f t="shared" si="20"/>
        <v/>
      </c>
      <c r="AM115" s="277" t="str">
        <f t="shared" si="21"/>
        <v/>
      </c>
      <c r="AN115" s="278"/>
      <c r="AO115" s="278"/>
      <c r="AP115" s="278"/>
      <c r="AQ115" s="278"/>
      <c r="AR115" s="278"/>
      <c r="AS115" s="278"/>
      <c r="AT115" s="278"/>
      <c r="AU115" s="273" t="str">
        <f>IFERROR(VLOOKUP(AT115,'Seguridad Información'!$I$61:$J$65,2,0),"")</f>
        <v/>
      </c>
      <c r="AV115" s="273"/>
      <c r="AW115" s="279" t="str">
        <f t="shared" si="12"/>
        <v/>
      </c>
      <c r="AX115" s="277" t="str">
        <f t="shared" si="22"/>
        <v/>
      </c>
      <c r="AY115" s="279" t="str">
        <f>IFERROR(VLOOKUP((CONCATENATE(AM115,AX115)),Listados!$U$3:$V$11,2,FALSE),"")</f>
        <v/>
      </c>
      <c r="AZ115" s="277">
        <f t="shared" si="23"/>
        <v>100</v>
      </c>
      <c r="BA115" s="709">
        <f>AVERAGE(AZ115:AZ120)</f>
        <v>100</v>
      </c>
      <c r="BB115" s="709" t="str">
        <f>IF(BA115&lt;=50, "Débil", IF(BA115&lt;=99,"Moderado","Fuerte"))</f>
        <v>Fuerte</v>
      </c>
      <c r="BC115" s="280">
        <f>+IF(AND(W115="Preventivo",BB115="Fuerte"),2,IF(AND(W115="Preventivo",BB115="Moderado"),1,0))</f>
        <v>0</v>
      </c>
      <c r="BD115" s="280">
        <f>+IF(AND(W115="Detectivo/Correctivo",$BB115="Fuerte"),2,IF(AND(W115="Detectivo/Correctivo",$BB115="Moderado"),1,IF(AND(W115="Preventivo",$BB115="Fuerte"),1,0)))</f>
        <v>0</v>
      </c>
      <c r="BE115" s="280" t="e">
        <f>+N115-BC115</f>
        <v>#N/A</v>
      </c>
      <c r="BF115" s="280" t="e">
        <f>+P115-BD115</f>
        <v>#N/A</v>
      </c>
      <c r="BG115" s="473" t="e">
        <f>+VLOOKUP(MIN(BE115,BE116,BE117,BE118,BE119,BE120),Listados!$J$18:$K$24,2,TRUE)</f>
        <v>#N/A</v>
      </c>
      <c r="BH115" s="473" t="e">
        <f>+VLOOKUP(MIN(BF115,BF116,BF117,BF118,BF119,BF120),Listados!$J$27:$K$32,2,TRUE)</f>
        <v>#N/A</v>
      </c>
      <c r="BI115" s="473" t="e">
        <f>IF(AND(BG115&lt;&gt;"",BH115&lt;&gt;""),VLOOKUP(BG115&amp;BH115,Listados!$M$3:$N$27,2,FALSE),"")</f>
        <v>#N/A</v>
      </c>
      <c r="BJ115" s="476" t="e">
        <f>+IF($R115="Asumir el riesgo","NA","")</f>
        <v>#N/A</v>
      </c>
      <c r="BK115" s="476" t="e">
        <f>+IF($R115="Asumir el riesgo","NA","")</f>
        <v>#N/A</v>
      </c>
      <c r="BL115" s="476" t="e">
        <f>+IF($R115="Asumir el riesgo","NA","")</f>
        <v>#N/A</v>
      </c>
      <c r="BM115" s="734" t="e">
        <f>+IF($R115="Asumir el riesgo","NA","")</f>
        <v>#N/A</v>
      </c>
    </row>
    <row r="116" spans="1:65" ht="65.099999999999994" customHeight="1">
      <c r="A116" s="710"/>
      <c r="B116" s="711"/>
      <c r="C116" s="713"/>
      <c r="D116" s="274"/>
      <c r="E116" s="274"/>
      <c r="F116" s="702"/>
      <c r="G116" s="714"/>
      <c r="H116" s="264"/>
      <c r="I116" s="264"/>
      <c r="J116" s="264"/>
      <c r="K116" s="275"/>
      <c r="L116" s="276"/>
      <c r="M116" s="712"/>
      <c r="N116" s="705"/>
      <c r="O116" s="708"/>
      <c r="P116" s="705"/>
      <c r="Q116" s="473"/>
      <c r="R116" s="473"/>
      <c r="S116" s="232"/>
      <c r="T116" s="232"/>
      <c r="U116" s="247" t="s">
        <v>748</v>
      </c>
      <c r="V116" s="281"/>
      <c r="W116" s="281"/>
      <c r="X116" s="281"/>
      <c r="Y116" s="232" t="str">
        <f t="shared" si="13"/>
        <v/>
      </c>
      <c r="Z116" s="281"/>
      <c r="AA116" s="232" t="str">
        <f t="shared" si="14"/>
        <v/>
      </c>
      <c r="AB116" s="232"/>
      <c r="AC116" s="232" t="str">
        <f t="shared" si="15"/>
        <v/>
      </c>
      <c r="AD116" s="232"/>
      <c r="AE116" s="232" t="str">
        <f t="shared" si="16"/>
        <v/>
      </c>
      <c r="AF116" s="232"/>
      <c r="AG116" s="232" t="str">
        <f t="shared" si="17"/>
        <v/>
      </c>
      <c r="AH116" s="232"/>
      <c r="AI116" s="232" t="str">
        <f t="shared" si="18"/>
        <v/>
      </c>
      <c r="AJ116" s="232"/>
      <c r="AK116" s="233" t="str">
        <f t="shared" si="19"/>
        <v/>
      </c>
      <c r="AL116" s="277" t="str">
        <f t="shared" si="20"/>
        <v/>
      </c>
      <c r="AM116" s="277" t="str">
        <f t="shared" si="21"/>
        <v/>
      </c>
      <c r="AN116" s="278"/>
      <c r="AO116" s="278"/>
      <c r="AP116" s="278"/>
      <c r="AQ116" s="278"/>
      <c r="AR116" s="278"/>
      <c r="AS116" s="278"/>
      <c r="AT116" s="278"/>
      <c r="AU116" s="273" t="str">
        <f>IFERROR(VLOOKUP(AT116,'Seguridad Información'!$I$61:$J$65,2,0),"")</f>
        <v/>
      </c>
      <c r="AV116" s="273"/>
      <c r="AW116" s="279" t="str">
        <f t="shared" si="12"/>
        <v/>
      </c>
      <c r="AX116" s="277" t="str">
        <f t="shared" si="22"/>
        <v/>
      </c>
      <c r="AY116" s="279" t="str">
        <f>IFERROR(VLOOKUP((CONCATENATE(AM116,AX116)),Listados!$U$3:$V$11,2,FALSE),"")</f>
        <v/>
      </c>
      <c r="AZ116" s="277">
        <f t="shared" si="23"/>
        <v>100</v>
      </c>
      <c r="BA116" s="709"/>
      <c r="BB116" s="709"/>
      <c r="BC116" s="280">
        <f>+IF(AND(W116="Preventivo",BB115="Fuerte"),2,IF(AND(W116="Preventivo",BB115="Moderado"),1,0))</f>
        <v>0</v>
      </c>
      <c r="BD116" s="280">
        <f>+IF(AND(W116="Detectivo/Correctivo",$BB115="Fuerte"),2,IF(AND(W116="Detectivo/Correctivo",$BB116="Moderado"),1,IF(AND(W116="Preventivo",$BB115="Fuerte"),1,0)))</f>
        <v>0</v>
      </c>
      <c r="BE116" s="280" t="e">
        <f>+N115-BC116</f>
        <v>#N/A</v>
      </c>
      <c r="BF116" s="280" t="e">
        <f>+P115-BD116</f>
        <v>#N/A</v>
      </c>
      <c r="BG116" s="473"/>
      <c r="BH116" s="473"/>
      <c r="BI116" s="473"/>
      <c r="BJ116" s="476"/>
      <c r="BK116" s="476"/>
      <c r="BL116" s="476"/>
      <c r="BM116" s="734"/>
    </row>
    <row r="117" spans="1:65" ht="65.099999999999994" customHeight="1">
      <c r="A117" s="710"/>
      <c r="B117" s="711"/>
      <c r="C117" s="713"/>
      <c r="D117" s="274"/>
      <c r="E117" s="274"/>
      <c r="F117" s="702"/>
      <c r="G117" s="714"/>
      <c r="H117" s="264"/>
      <c r="I117" s="264"/>
      <c r="J117" s="264"/>
      <c r="K117" s="275"/>
      <c r="L117" s="276"/>
      <c r="M117" s="712"/>
      <c r="N117" s="705"/>
      <c r="O117" s="708"/>
      <c r="P117" s="705"/>
      <c r="Q117" s="473"/>
      <c r="R117" s="473"/>
      <c r="S117" s="232"/>
      <c r="T117" s="232"/>
      <c r="U117" s="247" t="s">
        <v>748</v>
      </c>
      <c r="V117" s="281"/>
      <c r="W117" s="281"/>
      <c r="X117" s="281"/>
      <c r="Y117" s="232" t="str">
        <f t="shared" si="13"/>
        <v/>
      </c>
      <c r="Z117" s="281"/>
      <c r="AA117" s="232" t="str">
        <f t="shared" si="14"/>
        <v/>
      </c>
      <c r="AB117" s="232"/>
      <c r="AC117" s="232" t="str">
        <f t="shared" si="15"/>
        <v/>
      </c>
      <c r="AD117" s="232"/>
      <c r="AE117" s="232" t="str">
        <f t="shared" si="16"/>
        <v/>
      </c>
      <c r="AF117" s="232"/>
      <c r="AG117" s="232" t="str">
        <f t="shared" si="17"/>
        <v/>
      </c>
      <c r="AH117" s="232"/>
      <c r="AI117" s="232" t="str">
        <f t="shared" si="18"/>
        <v/>
      </c>
      <c r="AJ117" s="232"/>
      <c r="AK117" s="233" t="str">
        <f t="shared" si="19"/>
        <v/>
      </c>
      <c r="AL117" s="277" t="str">
        <f t="shared" si="20"/>
        <v/>
      </c>
      <c r="AM117" s="277" t="str">
        <f t="shared" si="21"/>
        <v/>
      </c>
      <c r="AN117" s="278"/>
      <c r="AO117" s="278"/>
      <c r="AP117" s="278"/>
      <c r="AQ117" s="278"/>
      <c r="AR117" s="278"/>
      <c r="AS117" s="278"/>
      <c r="AT117" s="278"/>
      <c r="AU117" s="273" t="str">
        <f>IFERROR(VLOOKUP(AT117,'Seguridad Información'!$I$61:$J$65,2,0),"")</f>
        <v/>
      </c>
      <c r="AV117" s="273"/>
      <c r="AW117" s="279" t="str">
        <f t="shared" si="12"/>
        <v/>
      </c>
      <c r="AX117" s="277" t="str">
        <f t="shared" si="22"/>
        <v/>
      </c>
      <c r="AY117" s="279" t="str">
        <f>IFERROR(VLOOKUP((CONCATENATE(AM117,AX117)),Listados!$U$3:$V$11,2,FALSE),"")</f>
        <v/>
      </c>
      <c r="AZ117" s="277">
        <f t="shared" si="23"/>
        <v>100</v>
      </c>
      <c r="BA117" s="709"/>
      <c r="BB117" s="709"/>
      <c r="BC117" s="280">
        <f>+IF(AND(W117="Preventivo",BB115="Fuerte"),2,IF(AND(W117="Preventivo",BB115="Moderado"),1,0))</f>
        <v>0</v>
      </c>
      <c r="BD117" s="280">
        <f>+IF(AND(W117="Detectivo/Correctivo",$BB115="Fuerte"),2,IF(AND(W117="Detectivo/Correctivo",$BB117="Moderado"),1,IF(AND(W117="Preventivo",$BB115="Fuerte"),1,0)))</f>
        <v>0</v>
      </c>
      <c r="BE117" s="280" t="e">
        <f>+N115-BC117</f>
        <v>#N/A</v>
      </c>
      <c r="BF117" s="280" t="e">
        <f>+P115-BD117</f>
        <v>#N/A</v>
      </c>
      <c r="BG117" s="473"/>
      <c r="BH117" s="473"/>
      <c r="BI117" s="473"/>
      <c r="BJ117" s="476"/>
      <c r="BK117" s="476"/>
      <c r="BL117" s="476"/>
      <c r="BM117" s="734"/>
    </row>
    <row r="118" spans="1:65" ht="65.099999999999994" customHeight="1">
      <c r="A118" s="710"/>
      <c r="B118" s="711"/>
      <c r="C118" s="713"/>
      <c r="D118" s="274"/>
      <c r="E118" s="274"/>
      <c r="F118" s="702"/>
      <c r="G118" s="714"/>
      <c r="H118" s="264"/>
      <c r="I118" s="264"/>
      <c r="J118" s="264"/>
      <c r="K118" s="275"/>
      <c r="L118" s="276"/>
      <c r="M118" s="712"/>
      <c r="N118" s="705"/>
      <c r="O118" s="708"/>
      <c r="P118" s="705"/>
      <c r="Q118" s="473"/>
      <c r="R118" s="473"/>
      <c r="S118" s="232"/>
      <c r="T118" s="232"/>
      <c r="U118" s="247" t="s">
        <v>748</v>
      </c>
      <c r="V118" s="281"/>
      <c r="W118" s="281"/>
      <c r="X118" s="281"/>
      <c r="Y118" s="232" t="str">
        <f t="shared" si="13"/>
        <v/>
      </c>
      <c r="Z118" s="281"/>
      <c r="AA118" s="232" t="str">
        <f t="shared" si="14"/>
        <v/>
      </c>
      <c r="AB118" s="232"/>
      <c r="AC118" s="232" t="str">
        <f t="shared" si="15"/>
        <v/>
      </c>
      <c r="AD118" s="232"/>
      <c r="AE118" s="232" t="str">
        <f t="shared" si="16"/>
        <v/>
      </c>
      <c r="AF118" s="232"/>
      <c r="AG118" s="232" t="str">
        <f t="shared" si="17"/>
        <v/>
      </c>
      <c r="AH118" s="232"/>
      <c r="AI118" s="232" t="str">
        <f t="shared" si="18"/>
        <v/>
      </c>
      <c r="AJ118" s="232"/>
      <c r="AK118" s="233" t="str">
        <f t="shared" si="19"/>
        <v/>
      </c>
      <c r="AL118" s="277" t="str">
        <f t="shared" si="20"/>
        <v/>
      </c>
      <c r="AM118" s="277" t="str">
        <f t="shared" si="21"/>
        <v/>
      </c>
      <c r="AN118" s="278"/>
      <c r="AO118" s="278"/>
      <c r="AP118" s="278"/>
      <c r="AQ118" s="278"/>
      <c r="AR118" s="278"/>
      <c r="AS118" s="278"/>
      <c r="AT118" s="278"/>
      <c r="AU118" s="273" t="str">
        <f>IFERROR(VLOOKUP(AT118,'Seguridad Información'!$I$61:$J$65,2,0),"")</f>
        <v/>
      </c>
      <c r="AV118" s="273"/>
      <c r="AW118" s="279" t="str">
        <f t="shared" si="12"/>
        <v/>
      </c>
      <c r="AX118" s="277" t="str">
        <f t="shared" si="22"/>
        <v/>
      </c>
      <c r="AY118" s="279" t="str">
        <f>IFERROR(VLOOKUP((CONCATENATE(AM118,AX118)),Listados!$U$3:$V$11,2,FALSE),"")</f>
        <v/>
      </c>
      <c r="AZ118" s="277">
        <f t="shared" si="23"/>
        <v>100</v>
      </c>
      <c r="BA118" s="709"/>
      <c r="BB118" s="709"/>
      <c r="BC118" s="280">
        <f>+IF(AND(W118="Preventivo",BB115="Fuerte"),2,IF(AND(W118="Preventivo",BB115="Moderado"),1,0))</f>
        <v>0</v>
      </c>
      <c r="BD118" s="280">
        <f>+IF(AND(W118="Detectivo/Correctivo",$BB115="Fuerte"),2,IF(AND(W118="Detectivo/Correctivo",$BB118="Moderado"),1,IF(AND(W118="Preventivo",$BB115="Fuerte"),1,0)))</f>
        <v>0</v>
      </c>
      <c r="BE118" s="280" t="e">
        <f>+N115-BC118</f>
        <v>#N/A</v>
      </c>
      <c r="BF118" s="280" t="e">
        <f>+P115-BD118</f>
        <v>#N/A</v>
      </c>
      <c r="BG118" s="473"/>
      <c r="BH118" s="473"/>
      <c r="BI118" s="473"/>
      <c r="BJ118" s="476"/>
      <c r="BK118" s="476"/>
      <c r="BL118" s="476"/>
      <c r="BM118" s="734"/>
    </row>
    <row r="119" spans="1:65" ht="65.099999999999994" customHeight="1">
      <c r="A119" s="710"/>
      <c r="B119" s="711"/>
      <c r="C119" s="713"/>
      <c r="D119" s="274"/>
      <c r="E119" s="274"/>
      <c r="F119" s="702"/>
      <c r="G119" s="714"/>
      <c r="H119" s="264"/>
      <c r="I119" s="264"/>
      <c r="J119" s="264"/>
      <c r="K119" s="275"/>
      <c r="L119" s="276"/>
      <c r="M119" s="712"/>
      <c r="N119" s="705"/>
      <c r="O119" s="708"/>
      <c r="P119" s="705"/>
      <c r="Q119" s="473"/>
      <c r="R119" s="473"/>
      <c r="S119" s="232"/>
      <c r="T119" s="232"/>
      <c r="U119" s="247" t="s">
        <v>748</v>
      </c>
      <c r="V119" s="281"/>
      <c r="W119" s="281"/>
      <c r="X119" s="281"/>
      <c r="Y119" s="232" t="str">
        <f t="shared" si="13"/>
        <v/>
      </c>
      <c r="Z119" s="281"/>
      <c r="AA119" s="232" t="str">
        <f t="shared" si="14"/>
        <v/>
      </c>
      <c r="AB119" s="232"/>
      <c r="AC119" s="232" t="str">
        <f t="shared" si="15"/>
        <v/>
      </c>
      <c r="AD119" s="232"/>
      <c r="AE119" s="232" t="str">
        <f t="shared" si="16"/>
        <v/>
      </c>
      <c r="AF119" s="232"/>
      <c r="AG119" s="232" t="str">
        <f t="shared" si="17"/>
        <v/>
      </c>
      <c r="AH119" s="232"/>
      <c r="AI119" s="232" t="str">
        <f t="shared" si="18"/>
        <v/>
      </c>
      <c r="AJ119" s="232"/>
      <c r="AK119" s="233" t="str">
        <f t="shared" si="19"/>
        <v/>
      </c>
      <c r="AL119" s="277" t="str">
        <f t="shared" si="20"/>
        <v/>
      </c>
      <c r="AM119" s="277" t="str">
        <f t="shared" si="21"/>
        <v/>
      </c>
      <c r="AN119" s="278"/>
      <c r="AO119" s="278"/>
      <c r="AP119" s="278"/>
      <c r="AQ119" s="278"/>
      <c r="AR119" s="278"/>
      <c r="AS119" s="278"/>
      <c r="AT119" s="278"/>
      <c r="AU119" s="273" t="str">
        <f>IFERROR(VLOOKUP(AT119,'Seguridad Información'!$I$61:$J$65,2,0),"")</f>
        <v/>
      </c>
      <c r="AV119" s="273"/>
      <c r="AW119" s="279" t="str">
        <f t="shared" si="12"/>
        <v/>
      </c>
      <c r="AX119" s="277" t="str">
        <f t="shared" si="22"/>
        <v/>
      </c>
      <c r="AY119" s="279" t="str">
        <f>IFERROR(VLOOKUP((CONCATENATE(AM119,AX119)),Listados!$U$3:$V$11,2,FALSE),"")</f>
        <v/>
      </c>
      <c r="AZ119" s="277">
        <f t="shared" si="23"/>
        <v>100</v>
      </c>
      <c r="BA119" s="709"/>
      <c r="BB119" s="709"/>
      <c r="BC119" s="280">
        <f>+IF(AND(W119="Preventivo",BB115="Fuerte"),2,IF(AND(W119="Preventivo",BB115="Moderado"),1,0))</f>
        <v>0</v>
      </c>
      <c r="BD119" s="280">
        <f>+IF(AND(W119="Detectivo/Correctivo",$BB115="Fuerte"),2,IF(AND(W119="Detectivo/Correctivo",$BB119="Moderado"),1,IF(AND(W119="Preventivo",$BB115="Fuerte"),1,0)))</f>
        <v>0</v>
      </c>
      <c r="BE119" s="280" t="e">
        <f>+N115-BC119</f>
        <v>#N/A</v>
      </c>
      <c r="BF119" s="280" t="e">
        <f>+P115-BD119</f>
        <v>#N/A</v>
      </c>
      <c r="BG119" s="473"/>
      <c r="BH119" s="473"/>
      <c r="BI119" s="473"/>
      <c r="BJ119" s="476"/>
      <c r="BK119" s="476"/>
      <c r="BL119" s="476"/>
      <c r="BM119" s="734"/>
    </row>
    <row r="120" spans="1:65" ht="65.099999999999994" customHeight="1">
      <c r="A120" s="710"/>
      <c r="B120" s="711"/>
      <c r="C120" s="713"/>
      <c r="D120" s="274"/>
      <c r="E120" s="274"/>
      <c r="F120" s="702"/>
      <c r="G120" s="714"/>
      <c r="H120" s="264"/>
      <c r="I120" s="264"/>
      <c r="J120" s="264"/>
      <c r="K120" s="275"/>
      <c r="L120" s="276"/>
      <c r="M120" s="712"/>
      <c r="N120" s="705"/>
      <c r="O120" s="708"/>
      <c r="P120" s="705"/>
      <c r="Q120" s="473"/>
      <c r="R120" s="473"/>
      <c r="S120" s="232"/>
      <c r="T120" s="232"/>
      <c r="U120" s="247" t="s">
        <v>748</v>
      </c>
      <c r="V120" s="281"/>
      <c r="W120" s="281"/>
      <c r="X120" s="281"/>
      <c r="Y120" s="232" t="str">
        <f t="shared" si="13"/>
        <v/>
      </c>
      <c r="Z120" s="281"/>
      <c r="AA120" s="232" t="str">
        <f t="shared" si="14"/>
        <v/>
      </c>
      <c r="AB120" s="232"/>
      <c r="AC120" s="232" t="str">
        <f t="shared" si="15"/>
        <v/>
      </c>
      <c r="AD120" s="232"/>
      <c r="AE120" s="232" t="str">
        <f t="shared" si="16"/>
        <v/>
      </c>
      <c r="AF120" s="232"/>
      <c r="AG120" s="232" t="str">
        <f t="shared" si="17"/>
        <v/>
      </c>
      <c r="AH120" s="232"/>
      <c r="AI120" s="232" t="str">
        <f t="shared" si="18"/>
        <v/>
      </c>
      <c r="AJ120" s="232"/>
      <c r="AK120" s="233" t="str">
        <f t="shared" si="19"/>
        <v/>
      </c>
      <c r="AL120" s="277" t="str">
        <f t="shared" si="20"/>
        <v/>
      </c>
      <c r="AM120" s="277" t="str">
        <f t="shared" si="21"/>
        <v/>
      </c>
      <c r="AN120" s="278"/>
      <c r="AO120" s="278"/>
      <c r="AP120" s="278"/>
      <c r="AQ120" s="278"/>
      <c r="AR120" s="278"/>
      <c r="AS120" s="278"/>
      <c r="AT120" s="278"/>
      <c r="AU120" s="273" t="str">
        <f>IFERROR(VLOOKUP(AT120,'Seguridad Información'!$I$61:$J$65,2,0),"")</f>
        <v/>
      </c>
      <c r="AV120" s="273"/>
      <c r="AW120" s="279" t="str">
        <f t="shared" si="12"/>
        <v/>
      </c>
      <c r="AX120" s="277" t="str">
        <f t="shared" si="22"/>
        <v/>
      </c>
      <c r="AY120" s="279" t="str">
        <f>IFERROR(VLOOKUP((CONCATENATE(AM120,AX120)),Listados!$U$3:$V$11,2,FALSE),"")</f>
        <v/>
      </c>
      <c r="AZ120" s="277">
        <f t="shared" si="23"/>
        <v>100</v>
      </c>
      <c r="BA120" s="709"/>
      <c r="BB120" s="709"/>
      <c r="BC120" s="280">
        <f>+IF(AND(W120="Preventivo",BB115="Fuerte"),2,IF(AND(W120="Preventivo",BB115="Moderado"),1,0))</f>
        <v>0</v>
      </c>
      <c r="BD120" s="280">
        <f>+IF(AND(W120="Detectivo/Correctivo",$BB115="Fuerte"),2,IF(AND(W120="Detectivo/Correctivo",$BB120="Moderado"),1,IF(AND(W120="Preventivo",$BB115="Fuerte"),1,0)))</f>
        <v>0</v>
      </c>
      <c r="BE120" s="280" t="e">
        <f>+N115-BC120</f>
        <v>#N/A</v>
      </c>
      <c r="BF120" s="280" t="e">
        <f>+P115-BD120</f>
        <v>#N/A</v>
      </c>
      <c r="BG120" s="473"/>
      <c r="BH120" s="473"/>
      <c r="BI120" s="473"/>
      <c r="BJ120" s="476"/>
      <c r="BK120" s="476"/>
      <c r="BL120" s="476"/>
      <c r="BM120" s="734"/>
    </row>
    <row r="121" spans="1:65" ht="65.099999999999994" customHeight="1">
      <c r="A121" s="710">
        <v>20</v>
      </c>
      <c r="B121" s="711"/>
      <c r="C121" s="713" t="str">
        <f>IFERROR(VLOOKUP(B121,Listados!B$3:C$20,2,FALSE),"")</f>
        <v/>
      </c>
      <c r="D121" s="274"/>
      <c r="E121" s="274"/>
      <c r="F121" s="702"/>
      <c r="G121" s="714"/>
      <c r="H121" s="264"/>
      <c r="I121" s="264"/>
      <c r="J121" s="264"/>
      <c r="K121" s="275"/>
      <c r="L121" s="276"/>
      <c r="M121" s="712"/>
      <c r="N121" s="705" t="e">
        <f>+VLOOKUP(M121,Listados!$K$8:$L$12,2,0)</f>
        <v>#N/A</v>
      </c>
      <c r="O121" s="708"/>
      <c r="P121" s="705" t="e">
        <f>+VLOOKUP(O121,Listados!$K$13:$L$17,2,0)</f>
        <v>#N/A</v>
      </c>
      <c r="Q121" s="473" t="str">
        <f>IF(AND(M121&lt;&gt;"",O121&lt;&gt;""),VLOOKUP(M121&amp;O121,Listados!$M$3:$N$27,2,FALSE),"")</f>
        <v/>
      </c>
      <c r="R121" s="473" t="e">
        <f>+VLOOKUP(Q121,Listados!$P$3:$Q$6,2,FALSE)</f>
        <v>#N/A</v>
      </c>
      <c r="S121" s="232"/>
      <c r="T121" s="232"/>
      <c r="U121" s="247" t="s">
        <v>748</v>
      </c>
      <c r="V121" s="281"/>
      <c r="W121" s="281"/>
      <c r="X121" s="281"/>
      <c r="Y121" s="232" t="str">
        <f t="shared" si="13"/>
        <v/>
      </c>
      <c r="Z121" s="281"/>
      <c r="AA121" s="232" t="str">
        <f t="shared" si="14"/>
        <v/>
      </c>
      <c r="AB121" s="232"/>
      <c r="AC121" s="232" t="str">
        <f t="shared" si="15"/>
        <v/>
      </c>
      <c r="AD121" s="232"/>
      <c r="AE121" s="232" t="str">
        <f t="shared" si="16"/>
        <v/>
      </c>
      <c r="AF121" s="232"/>
      <c r="AG121" s="232" t="str">
        <f t="shared" si="17"/>
        <v/>
      </c>
      <c r="AH121" s="232"/>
      <c r="AI121" s="232" t="str">
        <f t="shared" si="18"/>
        <v/>
      </c>
      <c r="AJ121" s="232"/>
      <c r="AK121" s="233" t="str">
        <f t="shared" si="19"/>
        <v/>
      </c>
      <c r="AL121" s="277" t="str">
        <f t="shared" si="20"/>
        <v/>
      </c>
      <c r="AM121" s="277" t="str">
        <f t="shared" si="21"/>
        <v/>
      </c>
      <c r="AN121" s="278"/>
      <c r="AO121" s="278"/>
      <c r="AP121" s="278"/>
      <c r="AQ121" s="278"/>
      <c r="AR121" s="278"/>
      <c r="AS121" s="278"/>
      <c r="AT121" s="278"/>
      <c r="AU121" s="273" t="str">
        <f>IFERROR(VLOOKUP(AT121,'Seguridad Información'!$I$61:$J$65,2,0),"")</f>
        <v/>
      </c>
      <c r="AV121" s="273"/>
      <c r="AW121" s="279" t="str">
        <f t="shared" si="12"/>
        <v/>
      </c>
      <c r="AX121" s="277" t="str">
        <f t="shared" si="22"/>
        <v/>
      </c>
      <c r="AY121" s="279" t="str">
        <f>IFERROR(VLOOKUP((CONCATENATE(AM121,AX121)),Listados!$U$3:$V$11,2,FALSE),"")</f>
        <v/>
      </c>
      <c r="AZ121" s="277">
        <f t="shared" si="23"/>
        <v>100</v>
      </c>
      <c r="BA121" s="709">
        <f>AVERAGE(AZ121:AZ126)</f>
        <v>100</v>
      </c>
      <c r="BB121" s="709" t="str">
        <f>IF(BA121&lt;=50, "Débil", IF(BA121&lt;=99,"Moderado","Fuerte"))</f>
        <v>Fuerte</v>
      </c>
      <c r="BC121" s="280">
        <f>+IF(AND(W121="Preventivo",BB121="Fuerte"),2,IF(AND(W121="Preventivo",BB121="Moderado"),1,0))</f>
        <v>0</v>
      </c>
      <c r="BD121" s="280">
        <f>+IF(AND(W121="Detectivo/Correctivo",$BB121="Fuerte"),2,IF(AND(W121="Detectivo/Correctivo",$BB121="Moderado"),1,IF(AND(W121="Preventivo",$BB121="Fuerte"),1,0)))</f>
        <v>0</v>
      </c>
      <c r="BE121" s="280" t="e">
        <f>+N121-BC121</f>
        <v>#N/A</v>
      </c>
      <c r="BF121" s="280" t="e">
        <f>+P121-BD121</f>
        <v>#N/A</v>
      </c>
      <c r="BG121" s="473" t="e">
        <f>+VLOOKUP(MIN(BE121,BE122,BE123,BE124,BE125,BE126),Listados!$J$18:$K$24,2,TRUE)</f>
        <v>#N/A</v>
      </c>
      <c r="BH121" s="473" t="e">
        <f>+VLOOKUP(MIN(BF121,BF122,BF123,BF124,BF125,BF126),Listados!$J$27:$K$32,2,TRUE)</f>
        <v>#N/A</v>
      </c>
      <c r="BI121" s="473" t="e">
        <f>IF(AND(BG121&lt;&gt;"",BH121&lt;&gt;""),VLOOKUP(BG121&amp;BH121,Listados!$M$3:$N$27,2,FALSE),"")</f>
        <v>#N/A</v>
      </c>
      <c r="BJ121" s="476" t="e">
        <f>+IF($R121="Asumir el riesgo","NA","")</f>
        <v>#N/A</v>
      </c>
      <c r="BK121" s="476" t="e">
        <f>+IF($R121="Asumir el riesgo","NA","")</f>
        <v>#N/A</v>
      </c>
      <c r="BL121" s="476" t="e">
        <f>+IF($R121="Asumir el riesgo","NA","")</f>
        <v>#N/A</v>
      </c>
      <c r="BM121" s="734" t="e">
        <f>+IF($R121="Asumir el riesgo","NA","")</f>
        <v>#N/A</v>
      </c>
    </row>
    <row r="122" spans="1:65" ht="65.099999999999994" customHeight="1">
      <c r="A122" s="710"/>
      <c r="B122" s="711"/>
      <c r="C122" s="713"/>
      <c r="D122" s="274"/>
      <c r="E122" s="274"/>
      <c r="F122" s="702"/>
      <c r="G122" s="714"/>
      <c r="H122" s="264"/>
      <c r="I122" s="264"/>
      <c r="J122" s="264"/>
      <c r="K122" s="275"/>
      <c r="L122" s="276"/>
      <c r="M122" s="712"/>
      <c r="N122" s="705"/>
      <c r="O122" s="708"/>
      <c r="P122" s="705"/>
      <c r="Q122" s="473"/>
      <c r="R122" s="473"/>
      <c r="S122" s="232"/>
      <c r="T122" s="232"/>
      <c r="U122" s="247" t="s">
        <v>748</v>
      </c>
      <c r="V122" s="281"/>
      <c r="W122" s="281"/>
      <c r="X122" s="281"/>
      <c r="Y122" s="232" t="str">
        <f t="shared" si="13"/>
        <v/>
      </c>
      <c r="Z122" s="281"/>
      <c r="AA122" s="232" t="str">
        <f t="shared" si="14"/>
        <v/>
      </c>
      <c r="AB122" s="232"/>
      <c r="AC122" s="232" t="str">
        <f t="shared" si="15"/>
        <v/>
      </c>
      <c r="AD122" s="232"/>
      <c r="AE122" s="232" t="str">
        <f t="shared" si="16"/>
        <v/>
      </c>
      <c r="AF122" s="232"/>
      <c r="AG122" s="232" t="str">
        <f t="shared" si="17"/>
        <v/>
      </c>
      <c r="AH122" s="232"/>
      <c r="AI122" s="232" t="str">
        <f t="shared" si="18"/>
        <v/>
      </c>
      <c r="AJ122" s="232"/>
      <c r="AK122" s="233" t="str">
        <f t="shared" si="19"/>
        <v/>
      </c>
      <c r="AL122" s="277" t="str">
        <f t="shared" si="20"/>
        <v/>
      </c>
      <c r="AM122" s="277" t="str">
        <f t="shared" si="21"/>
        <v/>
      </c>
      <c r="AN122" s="278"/>
      <c r="AO122" s="278"/>
      <c r="AP122" s="278"/>
      <c r="AQ122" s="278"/>
      <c r="AR122" s="278"/>
      <c r="AS122" s="278"/>
      <c r="AT122" s="278"/>
      <c r="AU122" s="273" t="str">
        <f>IFERROR(VLOOKUP(AT122,'Seguridad Información'!$I$61:$J$65,2,0),"")</f>
        <v/>
      </c>
      <c r="AV122" s="273"/>
      <c r="AW122" s="279" t="str">
        <f t="shared" si="12"/>
        <v/>
      </c>
      <c r="AX122" s="277" t="str">
        <f t="shared" si="22"/>
        <v/>
      </c>
      <c r="AY122" s="279" t="str">
        <f>IFERROR(VLOOKUP((CONCATENATE(AM122,AX122)),Listados!$U$3:$V$11,2,FALSE),"")</f>
        <v/>
      </c>
      <c r="AZ122" s="277">
        <f t="shared" si="23"/>
        <v>100</v>
      </c>
      <c r="BA122" s="709"/>
      <c r="BB122" s="709"/>
      <c r="BC122" s="280">
        <f>+IF(AND(W122="Preventivo",BB121="Fuerte"),2,IF(AND(W122="Preventivo",BB121="Moderado"),1,0))</f>
        <v>0</v>
      </c>
      <c r="BD122" s="280">
        <f>+IF(AND(W122="Detectivo/Correctivo",$BB121="Fuerte"),2,IF(AND(W122="Detectivo/Correctivo",$BB122="Moderado"),1,IF(AND(W122="Preventivo",$BB121="Fuerte"),1,0)))</f>
        <v>0</v>
      </c>
      <c r="BE122" s="280" t="e">
        <f>+N121-BC122</f>
        <v>#N/A</v>
      </c>
      <c r="BF122" s="280" t="e">
        <f>+P121-BD122</f>
        <v>#N/A</v>
      </c>
      <c r="BG122" s="473"/>
      <c r="BH122" s="473"/>
      <c r="BI122" s="473"/>
      <c r="BJ122" s="476"/>
      <c r="BK122" s="476"/>
      <c r="BL122" s="476"/>
      <c r="BM122" s="734"/>
    </row>
    <row r="123" spans="1:65" ht="65.099999999999994" customHeight="1">
      <c r="A123" s="710"/>
      <c r="B123" s="711"/>
      <c r="C123" s="713"/>
      <c r="D123" s="274"/>
      <c r="E123" s="274"/>
      <c r="F123" s="702"/>
      <c r="G123" s="714"/>
      <c r="H123" s="264"/>
      <c r="I123" s="264"/>
      <c r="J123" s="264"/>
      <c r="K123" s="275"/>
      <c r="L123" s="276"/>
      <c r="M123" s="712"/>
      <c r="N123" s="705"/>
      <c r="O123" s="708"/>
      <c r="P123" s="705"/>
      <c r="Q123" s="473"/>
      <c r="R123" s="473"/>
      <c r="S123" s="232"/>
      <c r="T123" s="232"/>
      <c r="U123" s="247" t="s">
        <v>748</v>
      </c>
      <c r="V123" s="281"/>
      <c r="W123" s="281"/>
      <c r="X123" s="281"/>
      <c r="Y123" s="232" t="str">
        <f t="shared" si="13"/>
        <v/>
      </c>
      <c r="Z123" s="281"/>
      <c r="AA123" s="232" t="str">
        <f t="shared" si="14"/>
        <v/>
      </c>
      <c r="AB123" s="232"/>
      <c r="AC123" s="232" t="str">
        <f t="shared" si="15"/>
        <v/>
      </c>
      <c r="AD123" s="232"/>
      <c r="AE123" s="232" t="str">
        <f t="shared" si="16"/>
        <v/>
      </c>
      <c r="AF123" s="232"/>
      <c r="AG123" s="232" t="str">
        <f t="shared" si="17"/>
        <v/>
      </c>
      <c r="AH123" s="232"/>
      <c r="AI123" s="232" t="str">
        <f t="shared" si="18"/>
        <v/>
      </c>
      <c r="AJ123" s="232"/>
      <c r="AK123" s="233" t="str">
        <f t="shared" si="19"/>
        <v/>
      </c>
      <c r="AL123" s="277" t="str">
        <f t="shared" si="20"/>
        <v/>
      </c>
      <c r="AM123" s="277" t="str">
        <f t="shared" si="21"/>
        <v/>
      </c>
      <c r="AN123" s="278"/>
      <c r="AO123" s="278"/>
      <c r="AP123" s="278"/>
      <c r="AQ123" s="278"/>
      <c r="AR123" s="278"/>
      <c r="AS123" s="278"/>
      <c r="AT123" s="278"/>
      <c r="AU123" s="273" t="str">
        <f>IFERROR(VLOOKUP(AT123,'Seguridad Información'!$I$61:$J$65,2,0),"")</f>
        <v/>
      </c>
      <c r="AV123" s="273"/>
      <c r="AW123" s="279" t="str">
        <f t="shared" si="12"/>
        <v/>
      </c>
      <c r="AX123" s="277" t="str">
        <f t="shared" si="22"/>
        <v/>
      </c>
      <c r="AY123" s="279" t="str">
        <f>IFERROR(VLOOKUP((CONCATENATE(AM123,AX123)),Listados!$U$3:$V$11,2,FALSE),"")</f>
        <v/>
      </c>
      <c r="AZ123" s="277">
        <f t="shared" si="23"/>
        <v>100</v>
      </c>
      <c r="BA123" s="709"/>
      <c r="BB123" s="709"/>
      <c r="BC123" s="280">
        <f>+IF(AND(W123="Preventivo",BB121="Fuerte"),2,IF(AND(W123="Preventivo",BB121="Moderado"),1,0))</f>
        <v>0</v>
      </c>
      <c r="BD123" s="280">
        <f>+IF(AND(W123="Detectivo/Correctivo",$BB121="Fuerte"),2,IF(AND(W123="Detectivo/Correctivo",$BB123="Moderado"),1,IF(AND(W123="Preventivo",$BB121="Fuerte"),1,0)))</f>
        <v>0</v>
      </c>
      <c r="BE123" s="280" t="e">
        <f>+N121-BC123</f>
        <v>#N/A</v>
      </c>
      <c r="BF123" s="280" t="e">
        <f>+P121-BD123</f>
        <v>#N/A</v>
      </c>
      <c r="BG123" s="473"/>
      <c r="BH123" s="473"/>
      <c r="BI123" s="473"/>
      <c r="BJ123" s="476"/>
      <c r="BK123" s="476"/>
      <c r="BL123" s="476"/>
      <c r="BM123" s="734"/>
    </row>
    <row r="124" spans="1:65" ht="65.099999999999994" customHeight="1">
      <c r="A124" s="710"/>
      <c r="B124" s="711"/>
      <c r="C124" s="713"/>
      <c r="D124" s="274"/>
      <c r="E124" s="274"/>
      <c r="F124" s="702"/>
      <c r="G124" s="714"/>
      <c r="H124" s="264"/>
      <c r="I124" s="264"/>
      <c r="J124" s="264"/>
      <c r="K124" s="275"/>
      <c r="L124" s="276"/>
      <c r="M124" s="712"/>
      <c r="N124" s="705"/>
      <c r="O124" s="708"/>
      <c r="P124" s="705"/>
      <c r="Q124" s="473"/>
      <c r="R124" s="473"/>
      <c r="S124" s="232"/>
      <c r="T124" s="232"/>
      <c r="U124" s="247" t="s">
        <v>748</v>
      </c>
      <c r="V124" s="281"/>
      <c r="W124" s="281"/>
      <c r="X124" s="281"/>
      <c r="Y124" s="232" t="str">
        <f t="shared" si="13"/>
        <v/>
      </c>
      <c r="Z124" s="281"/>
      <c r="AA124" s="232" t="str">
        <f t="shared" si="14"/>
        <v/>
      </c>
      <c r="AB124" s="232"/>
      <c r="AC124" s="232" t="str">
        <f t="shared" si="15"/>
        <v/>
      </c>
      <c r="AD124" s="232"/>
      <c r="AE124" s="232" t="str">
        <f t="shared" si="16"/>
        <v/>
      </c>
      <c r="AF124" s="232"/>
      <c r="AG124" s="232" t="str">
        <f t="shared" si="17"/>
        <v/>
      </c>
      <c r="AH124" s="232"/>
      <c r="AI124" s="232" t="str">
        <f t="shared" si="18"/>
        <v/>
      </c>
      <c r="AJ124" s="232"/>
      <c r="AK124" s="233" t="str">
        <f t="shared" si="19"/>
        <v/>
      </c>
      <c r="AL124" s="277" t="str">
        <f t="shared" si="20"/>
        <v/>
      </c>
      <c r="AM124" s="277" t="str">
        <f t="shared" si="21"/>
        <v/>
      </c>
      <c r="AN124" s="278"/>
      <c r="AO124" s="278"/>
      <c r="AP124" s="278"/>
      <c r="AQ124" s="278"/>
      <c r="AR124" s="278"/>
      <c r="AS124" s="278"/>
      <c r="AT124" s="278"/>
      <c r="AU124" s="273" t="str">
        <f>IFERROR(VLOOKUP(AT124,'Seguridad Información'!$I$61:$J$65,2,0),"")</f>
        <v/>
      </c>
      <c r="AV124" s="273"/>
      <c r="AW124" s="279" t="str">
        <f t="shared" si="12"/>
        <v/>
      </c>
      <c r="AX124" s="277" t="str">
        <f t="shared" si="22"/>
        <v/>
      </c>
      <c r="AY124" s="279" t="str">
        <f>IFERROR(VLOOKUP((CONCATENATE(AM124,AX124)),Listados!$U$3:$V$11,2,FALSE),"")</f>
        <v/>
      </c>
      <c r="AZ124" s="277">
        <f t="shared" si="23"/>
        <v>100</v>
      </c>
      <c r="BA124" s="709"/>
      <c r="BB124" s="709"/>
      <c r="BC124" s="280">
        <f>+IF(AND(W124="Preventivo",BB121="Fuerte"),2,IF(AND(W124="Preventivo",BB121="Moderado"),1,0))</f>
        <v>0</v>
      </c>
      <c r="BD124" s="280">
        <f>+IF(AND(W124="Detectivo/Correctivo",$BB121="Fuerte"),2,IF(AND(W124="Detectivo/Correctivo",$BB124="Moderado"),1,IF(AND(W124="Preventivo",$BB121="Fuerte"),1,0)))</f>
        <v>0</v>
      </c>
      <c r="BE124" s="280" t="e">
        <f>+N121-BC124</f>
        <v>#N/A</v>
      </c>
      <c r="BF124" s="280" t="e">
        <f>+P121-BD124</f>
        <v>#N/A</v>
      </c>
      <c r="BG124" s="473"/>
      <c r="BH124" s="473"/>
      <c r="BI124" s="473"/>
      <c r="BJ124" s="476"/>
      <c r="BK124" s="476"/>
      <c r="BL124" s="476"/>
      <c r="BM124" s="734"/>
    </row>
    <row r="125" spans="1:65" ht="65.099999999999994" customHeight="1">
      <c r="A125" s="710"/>
      <c r="B125" s="711"/>
      <c r="C125" s="713"/>
      <c r="D125" s="274"/>
      <c r="E125" s="274"/>
      <c r="F125" s="702"/>
      <c r="G125" s="714"/>
      <c r="H125" s="264"/>
      <c r="I125" s="264"/>
      <c r="J125" s="264"/>
      <c r="K125" s="275"/>
      <c r="L125" s="276"/>
      <c r="M125" s="712"/>
      <c r="N125" s="705"/>
      <c r="O125" s="708"/>
      <c r="P125" s="705"/>
      <c r="Q125" s="473"/>
      <c r="R125" s="473"/>
      <c r="S125" s="232"/>
      <c r="T125" s="232"/>
      <c r="U125" s="247" t="s">
        <v>748</v>
      </c>
      <c r="V125" s="281"/>
      <c r="W125" s="281"/>
      <c r="X125" s="281"/>
      <c r="Y125" s="232" t="str">
        <f t="shared" si="13"/>
        <v/>
      </c>
      <c r="Z125" s="281"/>
      <c r="AA125" s="232" t="str">
        <f t="shared" si="14"/>
        <v/>
      </c>
      <c r="AB125" s="232"/>
      <c r="AC125" s="232" t="str">
        <f t="shared" si="15"/>
        <v/>
      </c>
      <c r="AD125" s="232"/>
      <c r="AE125" s="232" t="str">
        <f t="shared" si="16"/>
        <v/>
      </c>
      <c r="AF125" s="232"/>
      <c r="AG125" s="232" t="str">
        <f t="shared" si="17"/>
        <v/>
      </c>
      <c r="AH125" s="232"/>
      <c r="AI125" s="232" t="str">
        <f t="shared" si="18"/>
        <v/>
      </c>
      <c r="AJ125" s="232"/>
      <c r="AK125" s="233" t="str">
        <f t="shared" si="19"/>
        <v/>
      </c>
      <c r="AL125" s="277" t="str">
        <f t="shared" si="20"/>
        <v/>
      </c>
      <c r="AM125" s="277" t="str">
        <f t="shared" si="21"/>
        <v/>
      </c>
      <c r="AN125" s="278"/>
      <c r="AO125" s="278"/>
      <c r="AP125" s="278"/>
      <c r="AQ125" s="278"/>
      <c r="AR125" s="278"/>
      <c r="AS125" s="278"/>
      <c r="AT125" s="278"/>
      <c r="AU125" s="273" t="str">
        <f>IFERROR(VLOOKUP(AT125,'Seguridad Información'!$I$61:$J$65,2,0),"")</f>
        <v/>
      </c>
      <c r="AV125" s="273"/>
      <c r="AW125" s="279" t="str">
        <f t="shared" si="12"/>
        <v/>
      </c>
      <c r="AX125" s="277" t="str">
        <f t="shared" si="22"/>
        <v/>
      </c>
      <c r="AY125" s="279" t="str">
        <f>IFERROR(VLOOKUP((CONCATENATE(AM125,AX125)),Listados!$U$3:$V$11,2,FALSE),"")</f>
        <v/>
      </c>
      <c r="AZ125" s="277">
        <f t="shared" si="23"/>
        <v>100</v>
      </c>
      <c r="BA125" s="709"/>
      <c r="BB125" s="709"/>
      <c r="BC125" s="280">
        <f>+IF(AND(W125="Preventivo",BB121="Fuerte"),2,IF(AND(W125="Preventivo",BB121="Moderado"),1,0))</f>
        <v>0</v>
      </c>
      <c r="BD125" s="280">
        <f>+IF(AND(W125="Detectivo/Correctivo",$BB121="Fuerte"),2,IF(AND(W125="Detectivo/Correctivo",$BB125="Moderado"),1,IF(AND(W125="Preventivo",$BB121="Fuerte"),1,0)))</f>
        <v>0</v>
      </c>
      <c r="BE125" s="280" t="e">
        <f>+N121-BC125</f>
        <v>#N/A</v>
      </c>
      <c r="BF125" s="280" t="e">
        <f>+P121-BD125</f>
        <v>#N/A</v>
      </c>
      <c r="BG125" s="473"/>
      <c r="BH125" s="473"/>
      <c r="BI125" s="473"/>
      <c r="BJ125" s="476"/>
      <c r="BK125" s="476"/>
      <c r="BL125" s="476"/>
      <c r="BM125" s="734"/>
    </row>
    <row r="126" spans="1:65" ht="65.099999999999994" customHeight="1" thickBot="1">
      <c r="A126" s="725"/>
      <c r="B126" s="726"/>
      <c r="C126" s="727"/>
      <c r="D126" s="201"/>
      <c r="E126" s="201"/>
      <c r="F126" s="703"/>
      <c r="G126" s="729"/>
      <c r="H126" s="138"/>
      <c r="I126" s="138"/>
      <c r="J126" s="138"/>
      <c r="K126" s="202"/>
      <c r="L126" s="203"/>
      <c r="M126" s="730"/>
      <c r="N126" s="731"/>
      <c r="O126" s="732"/>
      <c r="P126" s="731"/>
      <c r="Q126" s="489"/>
      <c r="R126" s="489"/>
      <c r="S126" s="114"/>
      <c r="T126" s="114"/>
      <c r="U126" s="123" t="s">
        <v>748</v>
      </c>
      <c r="V126" s="204"/>
      <c r="W126" s="204"/>
      <c r="X126" s="204"/>
      <c r="Y126" s="114" t="str">
        <f t="shared" si="13"/>
        <v/>
      </c>
      <c r="Z126" s="204"/>
      <c r="AA126" s="114" t="str">
        <f t="shared" si="14"/>
        <v/>
      </c>
      <c r="AB126" s="114"/>
      <c r="AC126" s="114" t="str">
        <f t="shared" si="15"/>
        <v/>
      </c>
      <c r="AD126" s="114"/>
      <c r="AE126" s="114" t="str">
        <f t="shared" si="16"/>
        <v/>
      </c>
      <c r="AF126" s="114"/>
      <c r="AG126" s="114" t="str">
        <f t="shared" si="17"/>
        <v/>
      </c>
      <c r="AH126" s="114"/>
      <c r="AI126" s="114" t="str">
        <f t="shared" si="18"/>
        <v/>
      </c>
      <c r="AJ126" s="114"/>
      <c r="AK126" s="113" t="str">
        <f t="shared" si="19"/>
        <v/>
      </c>
      <c r="AL126" s="205" t="str">
        <f t="shared" si="20"/>
        <v/>
      </c>
      <c r="AM126" s="205" t="str">
        <f t="shared" si="21"/>
        <v/>
      </c>
      <c r="AN126" s="206"/>
      <c r="AO126" s="206"/>
      <c r="AP126" s="206"/>
      <c r="AQ126" s="206"/>
      <c r="AR126" s="206"/>
      <c r="AS126" s="206"/>
      <c r="AT126" s="206"/>
      <c r="AU126" s="207" t="str">
        <f>IFERROR(VLOOKUP(AT126,'Seguridad Información'!$I$61:$J$65,2,0),"")</f>
        <v/>
      </c>
      <c r="AV126" s="207"/>
      <c r="AW126" s="208" t="str">
        <f t="shared" si="12"/>
        <v/>
      </c>
      <c r="AX126" s="205" t="str">
        <f t="shared" si="22"/>
        <v/>
      </c>
      <c r="AY126" s="208" t="str">
        <f>IFERROR(VLOOKUP((CONCATENATE(AM126,AX126)),Listados!$U$3:$V$11,2,FALSE),"")</f>
        <v/>
      </c>
      <c r="AZ126" s="205">
        <f t="shared" si="23"/>
        <v>100</v>
      </c>
      <c r="BA126" s="728"/>
      <c r="BB126" s="728"/>
      <c r="BC126" s="209">
        <f>+IF(AND(W126="Preventivo",BB121="Fuerte"),2,IF(AND(W126="Preventivo",BB121="Moderado"),1,0))</f>
        <v>0</v>
      </c>
      <c r="BD126" s="209">
        <f>+IF(AND(W126="Detectivo/Correctivo",$BB121="Fuerte"),2,IF(AND(W126="Detectivo/Correctivo",$BB126="Moderado"),1,IF(AND(W126="Preventivo",$BB121="Fuerte"),1,0)))</f>
        <v>0</v>
      </c>
      <c r="BE126" s="209" t="e">
        <f>+N121-BC126</f>
        <v>#N/A</v>
      </c>
      <c r="BF126" s="209" t="e">
        <f>+P121-BD126</f>
        <v>#N/A</v>
      </c>
      <c r="BG126" s="489"/>
      <c r="BH126" s="489"/>
      <c r="BI126" s="489"/>
      <c r="BJ126" s="491"/>
      <c r="BK126" s="491"/>
      <c r="BL126" s="491"/>
      <c r="BM126" s="735"/>
    </row>
  </sheetData>
  <sheetProtection selectLockedCells="1"/>
  <mergeCells count="414">
    <mergeCell ref="BJ115:BJ120"/>
    <mergeCell ref="BK115:BK120"/>
    <mergeCell ref="BL115:BL120"/>
    <mergeCell ref="BM115:BM120"/>
    <mergeCell ref="BJ121:BJ126"/>
    <mergeCell ref="BK121:BK126"/>
    <mergeCell ref="BL121:BL126"/>
    <mergeCell ref="BM121:BM126"/>
    <mergeCell ref="BJ79:BJ84"/>
    <mergeCell ref="BK79:BK84"/>
    <mergeCell ref="BL79:BL84"/>
    <mergeCell ref="BM79:BM84"/>
    <mergeCell ref="BJ85:BJ90"/>
    <mergeCell ref="BK85:BK90"/>
    <mergeCell ref="BL85:BL90"/>
    <mergeCell ref="BM85:BM90"/>
    <mergeCell ref="BJ91:BJ96"/>
    <mergeCell ref="BK91:BK96"/>
    <mergeCell ref="BL91:BL96"/>
    <mergeCell ref="BM91:BM96"/>
    <mergeCell ref="BJ97:BJ102"/>
    <mergeCell ref="BK97:BK102"/>
    <mergeCell ref="BL97:BL102"/>
    <mergeCell ref="BM97:BM102"/>
    <mergeCell ref="BK25:BK30"/>
    <mergeCell ref="BL25:BL30"/>
    <mergeCell ref="BM25:BM30"/>
    <mergeCell ref="BJ103:BJ108"/>
    <mergeCell ref="BK103:BK108"/>
    <mergeCell ref="BL103:BL108"/>
    <mergeCell ref="BM103:BM108"/>
    <mergeCell ref="BK31:BK36"/>
    <mergeCell ref="BL31:BL36"/>
    <mergeCell ref="BM31:BM36"/>
    <mergeCell ref="BJ37:BJ42"/>
    <mergeCell ref="BK37:BK42"/>
    <mergeCell ref="BL37:BL42"/>
    <mergeCell ref="BM37:BM42"/>
    <mergeCell ref="BM73:BM78"/>
    <mergeCell ref="BJ31:BJ36"/>
    <mergeCell ref="BJ25:BJ30"/>
    <mergeCell ref="BK61:BK66"/>
    <mergeCell ref="BL61:BL66"/>
    <mergeCell ref="BM61:BM66"/>
    <mergeCell ref="BJ109:BJ114"/>
    <mergeCell ref="BK109:BK114"/>
    <mergeCell ref="BL109:BL114"/>
    <mergeCell ref="BM109:BM114"/>
    <mergeCell ref="BJ43:BJ48"/>
    <mergeCell ref="BK43:BK48"/>
    <mergeCell ref="BL43:BL48"/>
    <mergeCell ref="BM43:BM48"/>
    <mergeCell ref="BJ49:BJ54"/>
    <mergeCell ref="BK49:BK54"/>
    <mergeCell ref="BL49:BL54"/>
    <mergeCell ref="BM49:BM54"/>
    <mergeCell ref="BJ55:BJ60"/>
    <mergeCell ref="BK55:BK60"/>
    <mergeCell ref="BL55:BL60"/>
    <mergeCell ref="BM55:BM60"/>
    <mergeCell ref="BJ61:BJ66"/>
    <mergeCell ref="BJ67:BJ72"/>
    <mergeCell ref="BK67:BK72"/>
    <mergeCell ref="BL67:BL72"/>
    <mergeCell ref="BM67:BM72"/>
    <mergeCell ref="BJ73:BJ78"/>
    <mergeCell ref="BK73:BK78"/>
    <mergeCell ref="BL73:BL78"/>
    <mergeCell ref="BK7:BK12"/>
    <mergeCell ref="BL7:BL12"/>
    <mergeCell ref="BM7:BM12"/>
    <mergeCell ref="BJ13:BJ18"/>
    <mergeCell ref="BK13:BK18"/>
    <mergeCell ref="BL13:BL18"/>
    <mergeCell ref="BM13:BM18"/>
    <mergeCell ref="BJ19:BJ24"/>
    <mergeCell ref="BK19:BK24"/>
    <mergeCell ref="BL19:BL24"/>
    <mergeCell ref="BM19:BM24"/>
    <mergeCell ref="BJ7:BJ12"/>
    <mergeCell ref="BH121:BH126"/>
    <mergeCell ref="BI121:BI126"/>
    <mergeCell ref="BI73:BI78"/>
    <mergeCell ref="BI91:BI96"/>
    <mergeCell ref="BH61:BH66"/>
    <mergeCell ref="BI61:BI66"/>
    <mergeCell ref="BI67:BI72"/>
    <mergeCell ref="BH43:BH48"/>
    <mergeCell ref="BH37:BH42"/>
    <mergeCell ref="BI97:BI102"/>
    <mergeCell ref="BH79:BH84"/>
    <mergeCell ref="BI79:BI84"/>
    <mergeCell ref="BH91:BH96"/>
    <mergeCell ref="BH85:BH90"/>
    <mergeCell ref="BI85:BI90"/>
    <mergeCell ref="BI43:BI48"/>
    <mergeCell ref="BI31:BI36"/>
    <mergeCell ref="BH13:BH18"/>
    <mergeCell ref="BI13:BI18"/>
    <mergeCell ref="BA37:BA42"/>
    <mergeCell ref="BB37:BB42"/>
    <mergeCell ref="BG37:BG42"/>
    <mergeCell ref="BG25:BG30"/>
    <mergeCell ref="BG31:BG36"/>
    <mergeCell ref="BG13:BG18"/>
    <mergeCell ref="BI25:BI30"/>
    <mergeCell ref="BH25:BH30"/>
    <mergeCell ref="BA31:BA36"/>
    <mergeCell ref="BB31:BB36"/>
    <mergeCell ref="BI37:BI42"/>
    <mergeCell ref="N121:N126"/>
    <mergeCell ref="O121:O126"/>
    <mergeCell ref="P121:P126"/>
    <mergeCell ref="BG121:BG126"/>
    <mergeCell ref="O115:O120"/>
    <mergeCell ref="R7:R12"/>
    <mergeCell ref="R13:R18"/>
    <mergeCell ref="R19:R24"/>
    <mergeCell ref="R25:R30"/>
    <mergeCell ref="R31:R36"/>
    <mergeCell ref="R37:R42"/>
    <mergeCell ref="R43:R48"/>
    <mergeCell ref="R49:R54"/>
    <mergeCell ref="BG43:BG48"/>
    <mergeCell ref="R109:R114"/>
    <mergeCell ref="R115:R120"/>
    <mergeCell ref="R121:R126"/>
    <mergeCell ref="P97:P102"/>
    <mergeCell ref="BA79:BA84"/>
    <mergeCell ref="BB79:BB84"/>
    <mergeCell ref="BG79:BG84"/>
    <mergeCell ref="BB91:BB96"/>
    <mergeCell ref="BG91:BG96"/>
    <mergeCell ref="BB85:BB90"/>
    <mergeCell ref="G115:G120"/>
    <mergeCell ref="M115:M120"/>
    <mergeCell ref="N115:N120"/>
    <mergeCell ref="F115:F120"/>
    <mergeCell ref="P115:P120"/>
    <mergeCell ref="B121:B126"/>
    <mergeCell ref="C121:C126"/>
    <mergeCell ref="BH109:BH114"/>
    <mergeCell ref="BI109:BI114"/>
    <mergeCell ref="Q109:Q114"/>
    <mergeCell ref="BA109:BA114"/>
    <mergeCell ref="BB109:BB114"/>
    <mergeCell ref="BG109:BG114"/>
    <mergeCell ref="BI115:BI120"/>
    <mergeCell ref="Q115:Q120"/>
    <mergeCell ref="BA115:BA120"/>
    <mergeCell ref="BB115:BB120"/>
    <mergeCell ref="BG115:BG120"/>
    <mergeCell ref="BH115:BH120"/>
    <mergeCell ref="Q121:Q126"/>
    <mergeCell ref="BA121:BA126"/>
    <mergeCell ref="BB121:BB126"/>
    <mergeCell ref="G121:G126"/>
    <mergeCell ref="M121:M126"/>
    <mergeCell ref="A121:A126"/>
    <mergeCell ref="Q97:Q102"/>
    <mergeCell ref="BA97:BA102"/>
    <mergeCell ref="BB97:BB102"/>
    <mergeCell ref="BG97:BG102"/>
    <mergeCell ref="BH97:BH102"/>
    <mergeCell ref="BA103:BA108"/>
    <mergeCell ref="BB103:BB108"/>
    <mergeCell ref="BG103:BG108"/>
    <mergeCell ref="BH103:BH108"/>
    <mergeCell ref="O109:O114"/>
    <mergeCell ref="P109:P114"/>
    <mergeCell ref="A109:A114"/>
    <mergeCell ref="B109:B114"/>
    <mergeCell ref="C109:C114"/>
    <mergeCell ref="G109:G114"/>
    <mergeCell ref="M109:M114"/>
    <mergeCell ref="N109:N114"/>
    <mergeCell ref="A115:A120"/>
    <mergeCell ref="B115:B120"/>
    <mergeCell ref="C115:C120"/>
    <mergeCell ref="A97:A102"/>
    <mergeCell ref="B97:B102"/>
    <mergeCell ref="N97:N102"/>
    <mergeCell ref="C97:C102"/>
    <mergeCell ref="G97:G102"/>
    <mergeCell ref="M97:M102"/>
    <mergeCell ref="O97:O102"/>
    <mergeCell ref="R97:R102"/>
    <mergeCell ref="BI103:BI108"/>
    <mergeCell ref="A103:A108"/>
    <mergeCell ref="B103:B108"/>
    <mergeCell ref="C103:C108"/>
    <mergeCell ref="G103:G108"/>
    <mergeCell ref="M103:M108"/>
    <mergeCell ref="N103:N108"/>
    <mergeCell ref="O103:O108"/>
    <mergeCell ref="P103:P108"/>
    <mergeCell ref="Q103:Q108"/>
    <mergeCell ref="R103:R108"/>
    <mergeCell ref="A91:A96"/>
    <mergeCell ref="B91:B96"/>
    <mergeCell ref="C91:C96"/>
    <mergeCell ref="G91:G96"/>
    <mergeCell ref="M91:M96"/>
    <mergeCell ref="N91:N96"/>
    <mergeCell ref="P85:P90"/>
    <mergeCell ref="Q85:Q90"/>
    <mergeCell ref="BA85:BA90"/>
    <mergeCell ref="A85:A90"/>
    <mergeCell ref="B85:B90"/>
    <mergeCell ref="C85:C90"/>
    <mergeCell ref="G85:G90"/>
    <mergeCell ref="M85:M90"/>
    <mergeCell ref="N85:N90"/>
    <mergeCell ref="P91:P96"/>
    <mergeCell ref="O85:O90"/>
    <mergeCell ref="R85:R90"/>
    <mergeCell ref="R91:R96"/>
    <mergeCell ref="Q91:Q96"/>
    <mergeCell ref="BA91:BA96"/>
    <mergeCell ref="A79:A84"/>
    <mergeCell ref="B79:B84"/>
    <mergeCell ref="C79:C84"/>
    <mergeCell ref="G79:G84"/>
    <mergeCell ref="M79:M84"/>
    <mergeCell ref="N79:N84"/>
    <mergeCell ref="O79:O84"/>
    <mergeCell ref="P79:P84"/>
    <mergeCell ref="Q79:Q84"/>
    <mergeCell ref="BG85:BG90"/>
    <mergeCell ref="R79:R84"/>
    <mergeCell ref="Q67:Q72"/>
    <mergeCell ref="BA67:BA72"/>
    <mergeCell ref="BB67:BB72"/>
    <mergeCell ref="BG67:BG72"/>
    <mergeCell ref="BH67:BH72"/>
    <mergeCell ref="Q73:Q78"/>
    <mergeCell ref="BA73:BA78"/>
    <mergeCell ref="BB73:BB78"/>
    <mergeCell ref="BG73:BG78"/>
    <mergeCell ref="BH73:BH78"/>
    <mergeCell ref="R67:R72"/>
    <mergeCell ref="R73:R78"/>
    <mergeCell ref="F67:F72"/>
    <mergeCell ref="A73:A78"/>
    <mergeCell ref="B73:B78"/>
    <mergeCell ref="C73:C78"/>
    <mergeCell ref="G73:G78"/>
    <mergeCell ref="M73:M78"/>
    <mergeCell ref="N73:N78"/>
    <mergeCell ref="O73:O78"/>
    <mergeCell ref="P73:P78"/>
    <mergeCell ref="P67:P72"/>
    <mergeCell ref="F73:F78"/>
    <mergeCell ref="A67:A72"/>
    <mergeCell ref="B67:B72"/>
    <mergeCell ref="C67:C72"/>
    <mergeCell ref="G67:G72"/>
    <mergeCell ref="M67:M72"/>
    <mergeCell ref="N67:N72"/>
    <mergeCell ref="O67:O72"/>
    <mergeCell ref="B55:B60"/>
    <mergeCell ref="O61:O66"/>
    <mergeCell ref="P61:P66"/>
    <mergeCell ref="Q61:Q66"/>
    <mergeCell ref="BA61:BA66"/>
    <mergeCell ref="BB61:BB66"/>
    <mergeCell ref="BG61:BG66"/>
    <mergeCell ref="A61:A66"/>
    <mergeCell ref="B61:B66"/>
    <mergeCell ref="C61:C66"/>
    <mergeCell ref="G61:G66"/>
    <mergeCell ref="M61:M66"/>
    <mergeCell ref="N61:N66"/>
    <mergeCell ref="R61:R66"/>
    <mergeCell ref="F61:F66"/>
    <mergeCell ref="Q43:Q48"/>
    <mergeCell ref="BA55:BA60"/>
    <mergeCell ref="BB55:BB60"/>
    <mergeCell ref="BG55:BG60"/>
    <mergeCell ref="BH55:BH60"/>
    <mergeCell ref="BI55:BI60"/>
    <mergeCell ref="A55:A60"/>
    <mergeCell ref="R55:R60"/>
    <mergeCell ref="F49:F54"/>
    <mergeCell ref="F55:F60"/>
    <mergeCell ref="P55:P60"/>
    <mergeCell ref="Q55:Q60"/>
    <mergeCell ref="Q49:Q54"/>
    <mergeCell ref="BA49:BA54"/>
    <mergeCell ref="BB49:BB54"/>
    <mergeCell ref="BG49:BG54"/>
    <mergeCell ref="BH49:BH54"/>
    <mergeCell ref="BI49:BI54"/>
    <mergeCell ref="A49:A54"/>
    <mergeCell ref="B49:B54"/>
    <mergeCell ref="O49:O54"/>
    <mergeCell ref="P49:P54"/>
    <mergeCell ref="C49:C54"/>
    <mergeCell ref="N49:N54"/>
    <mergeCell ref="A43:A48"/>
    <mergeCell ref="A37:A42"/>
    <mergeCell ref="B37:B42"/>
    <mergeCell ref="C37:C42"/>
    <mergeCell ref="G37:G42"/>
    <mergeCell ref="B43:B48"/>
    <mergeCell ref="C43:C48"/>
    <mergeCell ref="G43:G48"/>
    <mergeCell ref="M43:M48"/>
    <mergeCell ref="N43:N48"/>
    <mergeCell ref="O43:O48"/>
    <mergeCell ref="O37:O42"/>
    <mergeCell ref="BH31:BH36"/>
    <mergeCell ref="A7:A12"/>
    <mergeCell ref="B7:B12"/>
    <mergeCell ref="C7:C12"/>
    <mergeCell ref="M7:M12"/>
    <mergeCell ref="F13:F18"/>
    <mergeCell ref="BG7:BG12"/>
    <mergeCell ref="F37:F42"/>
    <mergeCell ref="G25:G30"/>
    <mergeCell ref="M25:M30"/>
    <mergeCell ref="P37:P42"/>
    <mergeCell ref="C19:C24"/>
    <mergeCell ref="G19:G24"/>
    <mergeCell ref="A13:A18"/>
    <mergeCell ref="B13:B18"/>
    <mergeCell ref="C13:C18"/>
    <mergeCell ref="G13:G18"/>
    <mergeCell ref="M13:M18"/>
    <mergeCell ref="Q25:Q30"/>
    <mergeCell ref="BA25:BA30"/>
    <mergeCell ref="BB25:BB30"/>
    <mergeCell ref="H1:BI3"/>
    <mergeCell ref="BA43:BA48"/>
    <mergeCell ref="BH7:BH12"/>
    <mergeCell ref="BI7:BI12"/>
    <mergeCell ref="Q7:Q12"/>
    <mergeCell ref="BA7:BA12"/>
    <mergeCell ref="BB7:BB12"/>
    <mergeCell ref="BI19:BI24"/>
    <mergeCell ref="A31:A36"/>
    <mergeCell ref="B31:B36"/>
    <mergeCell ref="C31:C36"/>
    <mergeCell ref="G31:G36"/>
    <mergeCell ref="M31:M36"/>
    <mergeCell ref="N31:N36"/>
    <mergeCell ref="O31:O36"/>
    <mergeCell ref="P31:P36"/>
    <mergeCell ref="Q31:Q36"/>
    <mergeCell ref="F31:F36"/>
    <mergeCell ref="A1:G3"/>
    <mergeCell ref="A4:L5"/>
    <mergeCell ref="M4:Q4"/>
    <mergeCell ref="U4:BI4"/>
    <mergeCell ref="M5:Q5"/>
    <mergeCell ref="U5:W5"/>
    <mergeCell ref="X5:AM5"/>
    <mergeCell ref="AN5:AW5"/>
    <mergeCell ref="AY5:AZ5"/>
    <mergeCell ref="BA5:BB5"/>
    <mergeCell ref="BG5:BI5"/>
    <mergeCell ref="R4:R5"/>
    <mergeCell ref="C55:C60"/>
    <mergeCell ref="G55:G60"/>
    <mergeCell ref="M55:M60"/>
    <mergeCell ref="N55:N60"/>
    <mergeCell ref="O55:O60"/>
    <mergeCell ref="G7:G12"/>
    <mergeCell ref="P19:P24"/>
    <mergeCell ref="F43:F48"/>
    <mergeCell ref="M37:M42"/>
    <mergeCell ref="N37:N42"/>
    <mergeCell ref="N19:N24"/>
    <mergeCell ref="O19:O24"/>
    <mergeCell ref="P7:P12"/>
    <mergeCell ref="G49:G54"/>
    <mergeCell ref="M49:M54"/>
    <mergeCell ref="P43:P48"/>
    <mergeCell ref="C25:C30"/>
    <mergeCell ref="P25:P30"/>
    <mergeCell ref="O13:O18"/>
    <mergeCell ref="P13:P18"/>
    <mergeCell ref="Q13:Q18"/>
    <mergeCell ref="BA13:BA18"/>
    <mergeCell ref="BB13:BB18"/>
    <mergeCell ref="A25:A30"/>
    <mergeCell ref="B25:B30"/>
    <mergeCell ref="A19:A24"/>
    <mergeCell ref="B19:B24"/>
    <mergeCell ref="M19:M24"/>
    <mergeCell ref="BJ4:BM5"/>
    <mergeCell ref="F121:F126"/>
    <mergeCell ref="F7:F12"/>
    <mergeCell ref="F19:F24"/>
    <mergeCell ref="F25:F30"/>
    <mergeCell ref="F79:F84"/>
    <mergeCell ref="F85:F90"/>
    <mergeCell ref="F91:F96"/>
    <mergeCell ref="F97:F102"/>
    <mergeCell ref="F103:F108"/>
    <mergeCell ref="F109:F114"/>
    <mergeCell ref="N13:N18"/>
    <mergeCell ref="N7:N12"/>
    <mergeCell ref="O7:O12"/>
    <mergeCell ref="N25:N30"/>
    <mergeCell ref="O25:O30"/>
    <mergeCell ref="O91:O96"/>
    <mergeCell ref="Q19:Q24"/>
    <mergeCell ref="BA19:BA24"/>
    <mergeCell ref="BB19:BB24"/>
    <mergeCell ref="BG19:BG24"/>
    <mergeCell ref="BH19:BH24"/>
    <mergeCell ref="BB43:BB48"/>
    <mergeCell ref="Q37:Q42"/>
  </mergeCells>
  <conditionalFormatting sqref="Q7 S7:T7">
    <cfRule type="cellIs" dxfId="15" priority="16" operator="equal">
      <formula>"Extremo"</formula>
    </cfRule>
    <cfRule type="cellIs" dxfId="14" priority="17" operator="equal">
      <formula>"Alto"</formula>
    </cfRule>
    <cfRule type="cellIs" dxfId="13" priority="18" operator="equal">
      <formula>"Moderado"</formula>
    </cfRule>
    <cfRule type="cellIs" dxfId="12" priority="19" operator="equal">
      <formula>"Bajo"</formula>
    </cfRule>
  </conditionalFormatting>
  <conditionalFormatting sqref="Q13 S13:T13 Q19 S19:T19 Q25 S25:T25 Q31 S31:T31 Q37 S37:T37 Q43 S43:T43 Q49 S49:T49 Q55 S55:T55 Q61 S61:T61 Q67 S67:T67 Q73 S73:T73 Q79 S79:T79 Q85 S85:T85 Q91 S91:T91 Q97 S97:T97 Q103 S103:T103 Q109 S109:T109 Q115 S115:T115 Q121 S121:T121">
    <cfRule type="cellIs" dxfId="11" priority="8" operator="equal">
      <formula>"Extremo"</formula>
    </cfRule>
    <cfRule type="cellIs" dxfId="10" priority="9" operator="equal">
      <formula>"Alto"</formula>
    </cfRule>
    <cfRule type="cellIs" dxfId="9" priority="10" operator="equal">
      <formula>"Moderado"</formula>
    </cfRule>
    <cfRule type="cellIs" dxfId="8" priority="11" operator="equal">
      <formula>"Bajo"</formula>
    </cfRule>
  </conditionalFormatting>
  <conditionalFormatting sqref="BI7">
    <cfRule type="cellIs" dxfId="7" priority="12" operator="equal">
      <formula>"Extremo"</formula>
    </cfRule>
    <cfRule type="cellIs" dxfId="6" priority="13" operator="equal">
      <formula>"Alto"</formula>
    </cfRule>
    <cfRule type="cellIs" dxfId="5" priority="14" operator="equal">
      <formula>"Moderado"</formula>
    </cfRule>
    <cfRule type="cellIs" dxfId="4" priority="15" operator="equal">
      <formula>"Bajo"</formula>
    </cfRule>
  </conditionalFormatting>
  <conditionalFormatting sqref="BI13 BI19 BI25 BI31 BI37 BI43 BI49 BI55 BI61 BI67 BI73 BI79 BI85 BI91 BI97 BI103 BI109 BI115 BI121">
    <cfRule type="cellIs" dxfId="3" priority="4" operator="equal">
      <formula>"Extremo"</formula>
    </cfRule>
    <cfRule type="cellIs" dxfId="2" priority="5" operator="equal">
      <formula>"Alto"</formula>
    </cfRule>
    <cfRule type="cellIs" dxfId="1" priority="6" operator="equal">
      <formula>"Moderado"</formula>
    </cfRule>
    <cfRule type="cellIs" dxfId="0" priority="7" operator="equal">
      <formula>"Bajo"</formula>
    </cfRule>
  </conditionalFormatting>
  <dataValidations count="36">
    <dataValidation allowBlank="1" showInputMessage="1" showErrorMessage="1" prompt="Fuerte: 100_x000a__x000a_Moderado: Entre 50 y 99_x000a__x000a_Débil: Menor a 50" sqref="BB6"/>
    <dataValidation allowBlank="1" showInputMessage="1" showErrorMessage="1" prompt="Fuerte: 100_x000a__x000a_Moderado: 50_x000a__x000a_Débil: 0" sqref="AZ6"/>
    <dataValidation allowBlank="1" showInputMessage="1" showErrorMessage="1" prompt="Fuerte: Siempre se ejecuta_x000a__x000a_Moderado: Algunas veces_x000a__x000a_Débil: No se ejecuta " sqref="AN6:AO6"/>
    <dataValidation allowBlank="1" showInputMessage="1" showErrorMessage="1" prompt="Fuerte: Calificación entre 96 y 100_x000a__x000a_Moderado: Calificación entre 86 y 95_x000a__x000a_Débil: Calificación entre 0 y 85" sqref="AM6 AX6"/>
    <dataValidation allowBlank="1" showInputMessage="1" showErrorMessage="1" prompt="- Confiable (15)_x000a__x000a_- No Confiable (0)_x000a_" sqref="AF6:AG6"/>
    <dataValidation allowBlank="1" showInputMessage="1" showErrorMessage="1" prompt="- Prevenir (15)_x000a__x000a_- Detectar (10)_x000a__x000a_- No es un Control (0)" sqref="AD6:AE6"/>
    <dataValidation allowBlank="1" showInputMessage="1" showErrorMessage="1" prompt="- Oportuna (15)_x000a__x000a_- Inoportuna (0)_x000a_" sqref="AB6:AC6"/>
    <dataValidation allowBlank="1" showInputMessage="1" showErrorMessage="1" prompt="- Asignado (15)_x000a__x000a_- No Asignado (0)" sqref="X6:Y6"/>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W6"/>
    <dataValidation allowBlank="1" showInputMessage="1" showErrorMessage="1" prompt="Completa (10)_x000a__x000a_Incompleta (5)_x000a__x000a_No esxiste (0)" sqref="AJ6:AK6"/>
    <dataValidation allowBlank="1" showInputMessage="1" showErrorMessage="1" prompt="- Se investigan y se resuelven Oportunamente (15)_x000a__x000a_- No se investigan y resuelven Oportunamente (0)_x000a_" sqref="AH6:AI6"/>
    <dataValidation allowBlank="1" showInputMessage="1" showErrorMessage="1" prompt="- Adecuado (15)_x000a__x000a_- Inadecuado (0)_x000a_" sqref="Z6:AA6"/>
    <dataValidation allowBlank="1" showInputMessage="1" showErrorMessage="1" prompt="Promedio entre el diseño Total de Control y Total Solidez Individual " sqref="BA6"/>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AY6"/>
    <dataValidation allowBlank="1" showInputMessage="1" showErrorMessage="1" prompt="Si el resultado de las calificaciones del control o promedio en el diseño de los controles, está por debajo de 96%, se debe establecer un plan de acción que permita tener un control bien diseñado" sqref="AL6 AW6"/>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N6:P6"/>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M6"/>
    <dataValidation type="list" allowBlank="1" showInputMessage="1" showErrorMessage="1" sqref="V31:V36">
      <formula1>$H$31:$H$36</formula1>
    </dataValidation>
    <dataValidation type="list" allowBlank="1" showInputMessage="1" showErrorMessage="1" sqref="V37:V42">
      <formula1>$H$37:$H$42</formula1>
    </dataValidation>
    <dataValidation type="list" allowBlank="1" showInputMessage="1" showErrorMessage="1" sqref="V43:V48">
      <formula1>$H$43:$H$48</formula1>
    </dataValidation>
    <dataValidation type="list" allowBlank="1" showInputMessage="1" showErrorMessage="1" sqref="V49:V54">
      <formula1>$H$49:$H$54</formula1>
    </dataValidation>
    <dataValidation type="list" allowBlank="1" showInputMessage="1" showErrorMessage="1" sqref="V55:V60">
      <formula1>$H$55:$H$60</formula1>
    </dataValidation>
    <dataValidation type="list" allowBlank="1" showInputMessage="1" showErrorMessage="1" sqref="V61:V66">
      <formula1>$H$61:$H$66</formula1>
    </dataValidation>
    <dataValidation type="list" allowBlank="1" showInputMessage="1" showErrorMessage="1" sqref="V67:V72">
      <formula1>$H$67:$H$72</formula1>
    </dataValidation>
    <dataValidation type="list" allowBlank="1" showInputMessage="1" showErrorMessage="1" sqref="V73:V78">
      <formula1>$H$73:$H$78</formula1>
    </dataValidation>
    <dataValidation type="list" allowBlank="1" showInputMessage="1" showErrorMessage="1" sqref="V79:V84">
      <formula1>$H$79:$H$84</formula1>
    </dataValidation>
    <dataValidation type="list" allowBlank="1" showInputMessage="1" showErrorMessage="1" sqref="V85:V90">
      <formula1>$H$85:$H$90</formula1>
    </dataValidation>
    <dataValidation type="list" allowBlank="1" showInputMessage="1" showErrorMessage="1" sqref="V91:V96">
      <formula1>$H$91:$H$96</formula1>
    </dataValidation>
    <dataValidation type="list" allowBlank="1" showInputMessage="1" showErrorMessage="1" sqref="V97:V102">
      <formula1>$H$97:$H$102</formula1>
    </dataValidation>
    <dataValidation type="list" allowBlank="1" showInputMessage="1" showErrorMessage="1" sqref="V103:V108">
      <formula1>$H$103:$H$108</formula1>
    </dataValidation>
    <dataValidation type="list" allowBlank="1" showInputMessage="1" showErrorMessage="1" sqref="V109:V114">
      <formula1>$H$109:$H$114</formula1>
    </dataValidation>
    <dataValidation type="list" allowBlank="1" showInputMessage="1" showErrorMessage="1" sqref="V115:V120">
      <formula1>$H$115:$H$120</formula1>
    </dataValidation>
    <dataValidation type="list" allowBlank="1" showInputMessage="1" showErrorMessage="1" sqref="V121:V126">
      <formula1>$H$121:$H$126</formula1>
    </dataValidation>
    <dataValidation type="list" allowBlank="1" showInputMessage="1" showErrorMessage="1" sqref="G7:G18 T7:T126 J7:J126">
      <formula1>INDIRECT(F7)</formula1>
    </dataValidation>
    <dataValidation type="list" allowBlank="1" showInputMessage="1" showErrorMessage="1" sqref="V7:V30">
      <formula1>$J7:$J12</formula1>
    </dataValidation>
    <dataValidation type="list" allowBlank="1" showInputMessage="1" showErrorMessage="1" sqref="H7:H126">
      <formula1>INDIRECT(E7)</formula1>
    </dataValidation>
  </dataValidations>
  <printOptions horizontalCentered="1"/>
  <pageMargins left="0" right="0" top="0.35433070866141736" bottom="0.35433070866141736" header="0.31496062992125984" footer="0.31496062992125984"/>
  <pageSetup paperSize="5" scale="50" pageOrder="overThenDown" orientation="portrait"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5">
        <x14:dataValidation type="list" allowBlank="1" showInputMessage="1" showErrorMessage="1">
          <x14:formula1>
            <xm:f>Listados!$G$3:$G$7</xm:f>
          </x14:formula1>
          <xm:sqref>O7:O126</xm:sqref>
        </x14:dataValidation>
        <x14:dataValidation type="list" allowBlank="1" showInputMessage="1" showErrorMessage="1">
          <x14:formula1>
            <xm:f>Listados!$B$26:$B$27</xm:f>
          </x14:formula1>
          <xm:sqref>AB7:AB126 X7:X126 AD7:AD126 AF7:AF126 AH7:AH126 Z7:Z1048576</xm:sqref>
        </x14:dataValidation>
        <x14:dataValidation type="list" allowBlank="1" showInputMessage="1" showErrorMessage="1">
          <x14:formula1>
            <xm:f>Corrupción!$J$3:$J$7</xm:f>
          </x14:formula1>
          <xm:sqref>M7:M126</xm:sqref>
        </x14:dataValidation>
        <x14:dataValidation type="list" allowBlank="1" showInputMessage="1" showErrorMessage="1">
          <x14:formula1>
            <xm:f>Listados!$B$3:$B$20</xm:f>
          </x14:formula1>
          <xm:sqref>B7:B13 B19 B25 B31 B37 B43 B49 B55 B61 B67 B73 B79 B85 B91 B97 B103 B109 B115 B121</xm:sqref>
        </x14:dataValidation>
        <x14:dataValidation type="list" allowBlank="1" showInputMessage="1" showErrorMessage="1">
          <x14:formula1>
            <xm:f>Listados!$G$29:$G$30</xm:f>
          </x14:formula1>
          <xm:sqref>W7:W126</xm:sqref>
        </x14:dataValidation>
        <x14:dataValidation type="list" allowBlank="1" showInputMessage="1" showErrorMessage="1">
          <x14:formula1>
            <xm:f>Listados!$C$26:$C$28</xm:f>
          </x14:formula1>
          <xm:sqref>AJ7:AJ126</xm:sqref>
        </x14:dataValidation>
        <x14:dataValidation type="list" allowBlank="1" showInputMessage="1" showErrorMessage="1">
          <x14:formula1>
            <xm:f>'Seguridad Información'!$B$2:$B$8</xm:f>
          </x14:formula1>
          <xm:sqref>E7:E126</xm:sqref>
        </x14:dataValidation>
        <x14:dataValidation type="list" allowBlank="1" showInputMessage="1" showErrorMessage="1">
          <x14:formula1>
            <xm:f>'Seguridad Información'!$B$13:$H$13</xm:f>
          </x14:formula1>
          <xm:sqref>F7 F13 F19 F25 F31 F37 F43 F49 F55 F61 F67 F73 F79 F85 F91 F97 F103 F109 F115 F121</xm:sqref>
        </x14:dataValidation>
        <x14:dataValidation type="list" allowBlank="1" showInputMessage="1" showErrorMessage="1">
          <x14:formula1>
            <xm:f>'Seguridad Información'!$B$19:$H$19</xm:f>
          </x14:formula1>
          <xm:sqref>I7:I126</xm:sqref>
        </x14:dataValidation>
        <x14:dataValidation type="list" allowBlank="1" showInputMessage="1" showErrorMessage="1">
          <x14:formula1>
            <xm:f>'Seguridad Información'!$B$44:$O$44</xm:f>
          </x14:formula1>
          <xm:sqref>S7:S126</xm:sqref>
        </x14:dataValidation>
        <x14:dataValidation type="list" allowBlank="1" showInputMessage="1" showErrorMessage="1">
          <x14:formula1>
            <xm:f>'Seguridad Información'!$C$61:$C$63</xm:f>
          </x14:formula1>
          <xm:sqref>AN7:AN126</xm:sqref>
        </x14:dataValidation>
        <x14:dataValidation type="list" allowBlank="1" showInputMessage="1" showErrorMessage="1">
          <x14:formula1>
            <xm:f>'Seguridad Información'!$E$61:$E$64</xm:f>
          </x14:formula1>
          <xm:sqref>AP7:AP126</xm:sqref>
        </x14:dataValidation>
        <x14:dataValidation type="list" allowBlank="1" showInputMessage="1" showErrorMessage="1">
          <x14:formula1>
            <xm:f>'Seguridad Información'!$G$61:$G$64</xm:f>
          </x14:formula1>
          <xm:sqref>AR7:AR126</xm:sqref>
        </x14:dataValidation>
        <x14:dataValidation type="list" allowBlank="1" showInputMessage="1" showErrorMessage="1">
          <x14:formula1>
            <xm:f>'Seguridad Información'!$I$61:$I$65</xm:f>
          </x14:formula1>
          <xm:sqref>AT7:AT126</xm:sqref>
        </x14:dataValidation>
        <x14:dataValidation type="list" allowBlank="1" showInputMessage="1" showErrorMessage="1">
          <x14:formula1>
            <xm:f>Listados!$E$3:$E$4</xm:f>
          </x14:formula1>
          <xm:sqref>K7:K1048576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E28"/>
  <sheetViews>
    <sheetView zoomScale="110" zoomScaleNormal="110" workbookViewId="0">
      <selection activeCell="D10" sqref="D10"/>
    </sheetView>
  </sheetViews>
  <sheetFormatPr baseColWidth="10" defaultColWidth="11.42578125" defaultRowHeight="15"/>
  <cols>
    <col min="1" max="1" width="4.28515625" style="65" customWidth="1"/>
    <col min="2" max="2" width="11.42578125" style="65"/>
    <col min="3" max="3" width="47.7109375" style="65" bestFit="1" customWidth="1"/>
    <col min="4" max="4" width="54.140625" style="65" customWidth="1"/>
    <col min="5" max="5" width="27.140625" style="65" customWidth="1"/>
    <col min="6" max="16384" width="11.42578125" style="65"/>
  </cols>
  <sheetData>
    <row r="5" spans="2:5" ht="14.25" customHeight="1" thickBot="1"/>
    <row r="6" spans="2:5" ht="15.75" thickBot="1">
      <c r="B6" s="66" t="s">
        <v>752</v>
      </c>
      <c r="C6" s="67" t="s">
        <v>753</v>
      </c>
      <c r="D6" s="68" t="s">
        <v>754</v>
      </c>
    </row>
    <row r="7" spans="2:5" ht="30">
      <c r="B7" s="210" t="s">
        <v>755</v>
      </c>
      <c r="C7" s="282" t="s">
        <v>756</v>
      </c>
      <c r="D7" s="69" t="s">
        <v>757</v>
      </c>
      <c r="E7" s="78"/>
    </row>
    <row r="8" spans="2:5" ht="30">
      <c r="B8" s="211" t="s">
        <v>758</v>
      </c>
      <c r="C8" s="283" t="s">
        <v>759</v>
      </c>
      <c r="D8" s="70" t="s">
        <v>760</v>
      </c>
      <c r="E8" s="284"/>
    </row>
    <row r="9" spans="2:5" ht="66" customHeight="1">
      <c r="B9" s="212" t="s">
        <v>761</v>
      </c>
      <c r="C9" s="285" t="s">
        <v>762</v>
      </c>
      <c r="D9" s="71" t="s">
        <v>763</v>
      </c>
      <c r="E9" s="286" t="s">
        <v>764</v>
      </c>
    </row>
    <row r="10" spans="2:5" ht="45">
      <c r="B10" s="213" t="s">
        <v>765</v>
      </c>
      <c r="C10" s="287" t="s">
        <v>766</v>
      </c>
      <c r="D10" s="72" t="s">
        <v>767</v>
      </c>
    </row>
    <row r="11" spans="2:5" ht="30">
      <c r="B11" s="214" t="s">
        <v>768</v>
      </c>
      <c r="C11" s="288" t="s">
        <v>769</v>
      </c>
      <c r="D11" s="73" t="s">
        <v>770</v>
      </c>
    </row>
    <row r="12" spans="2:5" ht="30">
      <c r="B12" s="215" t="s">
        <v>771</v>
      </c>
      <c r="C12" s="289" t="s">
        <v>772</v>
      </c>
      <c r="D12" s="74" t="s">
        <v>773</v>
      </c>
    </row>
    <row r="13" spans="2:5">
      <c r="B13" s="216" t="s">
        <v>774</v>
      </c>
      <c r="C13" s="290" t="s">
        <v>775</v>
      </c>
      <c r="D13" s="75" t="s">
        <v>776</v>
      </c>
    </row>
    <row r="14" spans="2:5" ht="30">
      <c r="B14" s="216" t="s">
        <v>777</v>
      </c>
      <c r="C14" s="290" t="s">
        <v>778</v>
      </c>
      <c r="D14" s="75" t="s">
        <v>779</v>
      </c>
    </row>
    <row r="15" spans="2:5" ht="30.75" thickBot="1">
      <c r="B15" s="217" t="s">
        <v>780</v>
      </c>
      <c r="C15" s="218" t="s">
        <v>781</v>
      </c>
      <c r="D15" s="76" t="s">
        <v>782</v>
      </c>
    </row>
    <row r="16" spans="2:5" ht="15.75" thickBot="1"/>
    <row r="17" spans="2:5" ht="15.75" thickBot="1">
      <c r="B17" s="736" t="s">
        <v>783</v>
      </c>
      <c r="C17" s="737"/>
      <c r="D17" s="738"/>
    </row>
    <row r="18" spans="2:5" ht="15.75" thickBot="1"/>
    <row r="19" spans="2:5">
      <c r="B19" s="739" t="str">
        <f>+CONCATENATE(D7," ",D8," ",D9," ",D10," ",D11," ",D12)</f>
        <v>El tesorero, el secretario general y/o el cordinador del grupo de gestión financiera, Cada vez que se requiera realizar un movimiento bancario y Con el fin de prevenir que los movimientos que se den por ventanilla sean suplantados, Todas las solicitudes de débitos o traslados se realizarán mediante oficio con dos firmas de aprobación que se encuentren autorizadas ante la entidad bancaria. Si no se cuenta con las dos firmas de aprobación, no se podrá realizar el débito o traslado bancario. Como evidencia queda el oficio radicado ante entidad bancaria con las dos firmas.</v>
      </c>
      <c r="C19" s="740"/>
      <c r="D19" s="741"/>
      <c r="E19" s="65" t="s">
        <v>784</v>
      </c>
    </row>
    <row r="20" spans="2:5">
      <c r="B20" s="742"/>
      <c r="C20" s="743"/>
      <c r="D20" s="744"/>
    </row>
    <row r="21" spans="2:5">
      <c r="B21" s="742"/>
      <c r="C21" s="743"/>
      <c r="D21" s="744"/>
      <c r="E21" s="65" t="s">
        <v>785</v>
      </c>
    </row>
    <row r="22" spans="2:5">
      <c r="B22" s="742"/>
      <c r="C22" s="743"/>
      <c r="D22" s="744"/>
      <c r="E22" s="65" t="s">
        <v>786</v>
      </c>
    </row>
    <row r="23" spans="2:5">
      <c r="B23" s="742"/>
      <c r="C23" s="743"/>
      <c r="D23" s="744"/>
    </row>
    <row r="24" spans="2:5">
      <c r="B24" s="742"/>
      <c r="C24" s="743"/>
      <c r="D24" s="744"/>
    </row>
    <row r="25" spans="2:5" ht="87" customHeight="1" thickBot="1">
      <c r="B25" s="745"/>
      <c r="C25" s="746"/>
      <c r="D25" s="747"/>
    </row>
    <row r="28" spans="2:5">
      <c r="C28" s="77"/>
    </row>
  </sheetData>
  <mergeCells count="2">
    <mergeCell ref="B17:D17"/>
    <mergeCell ref="B19:D25"/>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'\Users\daniel\Downloads\D:\C:\Users\DIGITAL EXITO\Downloads\[Corrupción (1).xlsx]Hoja2'!#REF!</xm:f>
          </x14:formula1>
          <xm:sqref>D13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I16"/>
  <sheetViews>
    <sheetView topLeftCell="C1" workbookViewId="0">
      <selection activeCell="C8" sqref="C8:F9"/>
    </sheetView>
  </sheetViews>
  <sheetFormatPr baseColWidth="10" defaultColWidth="11.42578125" defaultRowHeight="15"/>
  <cols>
    <col min="3" max="3" width="24.85546875" bestFit="1" customWidth="1"/>
    <col min="4" max="4" width="53.28515625" bestFit="1" customWidth="1"/>
    <col min="5" max="5" width="45.42578125" bestFit="1" customWidth="1"/>
    <col min="6" max="6" width="30.42578125" customWidth="1"/>
    <col min="7" max="7" width="18.7109375" customWidth="1"/>
  </cols>
  <sheetData>
    <row r="3" spans="3:9" ht="15.75" thickBot="1"/>
    <row r="4" spans="3:9">
      <c r="C4" s="748" t="s">
        <v>787</v>
      </c>
      <c r="D4" s="749"/>
      <c r="E4" s="749"/>
      <c r="F4" s="749"/>
      <c r="G4" s="750"/>
    </row>
    <row r="5" spans="3:9" ht="15.75" thickBot="1">
      <c r="C5" s="751"/>
      <c r="D5" s="752"/>
      <c r="E5" s="752"/>
      <c r="F5" s="752"/>
      <c r="G5" s="753"/>
    </row>
    <row r="6" spans="3:9">
      <c r="C6" s="22"/>
      <c r="D6" s="22"/>
      <c r="E6" s="22"/>
      <c r="F6" s="22"/>
      <c r="G6" s="22"/>
    </row>
    <row r="7" spans="3:9">
      <c r="C7" t="s">
        <v>788</v>
      </c>
      <c r="D7" t="s">
        <v>789</v>
      </c>
      <c r="E7" t="s">
        <v>790</v>
      </c>
      <c r="F7" t="s">
        <v>791</v>
      </c>
      <c r="G7" t="s">
        <v>792</v>
      </c>
    </row>
    <row r="8" spans="3:9" ht="70.5" customHeight="1">
      <c r="C8" s="21"/>
      <c r="D8" s="21" t="s">
        <v>793</v>
      </c>
      <c r="E8" s="21" t="s">
        <v>794</v>
      </c>
      <c r="F8" s="21" t="s">
        <v>795</v>
      </c>
      <c r="G8" s="21" t="s">
        <v>796</v>
      </c>
    </row>
    <row r="9" spans="3:9" ht="75">
      <c r="C9" s="21"/>
      <c r="D9" s="21" t="s">
        <v>797</v>
      </c>
    </row>
    <row r="10" spans="3:9">
      <c r="C10" s="21"/>
    </row>
    <row r="11" spans="3:9">
      <c r="C11" s="21"/>
    </row>
    <row r="16" spans="3:9">
      <c r="I16" s="21"/>
    </row>
  </sheetData>
  <mergeCells count="1">
    <mergeCell ref="C4:G5"/>
  </mergeCells>
  <pageMargins left="0.7" right="0.7" top="0.75" bottom="0.75" header="0.3" footer="0.3"/>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21"/>
  <sheetViews>
    <sheetView topLeftCell="A58" workbookViewId="0">
      <selection activeCell="A79" sqref="A79"/>
    </sheetView>
  </sheetViews>
  <sheetFormatPr baseColWidth="10" defaultColWidth="11.42578125" defaultRowHeight="15"/>
  <cols>
    <col min="7" max="7" width="27" customWidth="1"/>
    <col min="8" max="8" width="16.28515625" customWidth="1"/>
    <col min="9" max="9" width="20.140625" customWidth="1"/>
    <col min="11" max="11" width="76.42578125" customWidth="1"/>
    <col min="12" max="12" width="39.140625" customWidth="1"/>
  </cols>
  <sheetData>
    <row r="1" spans="2:13">
      <c r="B1" s="26" t="s">
        <v>798</v>
      </c>
      <c r="G1" s="754" t="s">
        <v>799</v>
      </c>
      <c r="H1" s="754"/>
      <c r="I1" s="754"/>
      <c r="J1" s="754"/>
      <c r="K1" s="754"/>
      <c r="L1" s="754"/>
      <c r="M1" s="754"/>
    </row>
    <row r="2" spans="2:13">
      <c r="B2" s="273" t="s">
        <v>800</v>
      </c>
      <c r="G2" s="273" t="s">
        <v>800</v>
      </c>
      <c r="H2" s="219" t="s">
        <v>801</v>
      </c>
      <c r="I2" s="273" t="s">
        <v>802</v>
      </c>
      <c r="J2" s="273" t="s">
        <v>803</v>
      </c>
      <c r="K2" s="273" t="s">
        <v>804</v>
      </c>
      <c r="L2" s="220" t="s">
        <v>805</v>
      </c>
      <c r="M2" s="273" t="s">
        <v>806</v>
      </c>
    </row>
    <row r="3" spans="2:13">
      <c r="B3" s="273" t="s">
        <v>806</v>
      </c>
      <c r="G3" s="273" t="s">
        <v>807</v>
      </c>
      <c r="H3" s="219" t="s">
        <v>808</v>
      </c>
      <c r="I3" s="273" t="s">
        <v>809</v>
      </c>
      <c r="J3" s="273" t="s">
        <v>810</v>
      </c>
      <c r="K3" s="273" t="s">
        <v>811</v>
      </c>
      <c r="L3" s="220" t="s">
        <v>812</v>
      </c>
      <c r="M3" s="273" t="s">
        <v>813</v>
      </c>
    </row>
    <row r="4" spans="2:13">
      <c r="B4" s="273" t="s">
        <v>804</v>
      </c>
      <c r="G4" s="273" t="s">
        <v>814</v>
      </c>
      <c r="I4" s="273" t="s">
        <v>815</v>
      </c>
      <c r="J4" s="273" t="s">
        <v>816</v>
      </c>
      <c r="K4" s="273" t="s">
        <v>817</v>
      </c>
      <c r="L4" s="220" t="s">
        <v>818</v>
      </c>
      <c r="M4" s="273" t="s">
        <v>819</v>
      </c>
    </row>
    <row r="5" spans="2:13">
      <c r="B5" s="273" t="s">
        <v>820</v>
      </c>
      <c r="G5" s="273" t="s">
        <v>821</v>
      </c>
      <c r="I5" s="273" t="s">
        <v>822</v>
      </c>
      <c r="J5" s="273" t="s">
        <v>823</v>
      </c>
      <c r="K5" s="273" t="s">
        <v>824</v>
      </c>
      <c r="L5" s="220" t="s">
        <v>825</v>
      </c>
      <c r="M5" s="273" t="s">
        <v>826</v>
      </c>
    </row>
    <row r="6" spans="2:13">
      <c r="B6" s="273" t="s">
        <v>827</v>
      </c>
      <c r="G6" s="273" t="s">
        <v>828</v>
      </c>
      <c r="J6" s="273" t="s">
        <v>829</v>
      </c>
      <c r="K6" s="273" t="s">
        <v>830</v>
      </c>
      <c r="L6" s="220" t="s">
        <v>831</v>
      </c>
      <c r="M6" s="273" t="s">
        <v>832</v>
      </c>
    </row>
    <row r="7" spans="2:13">
      <c r="B7" s="273" t="s">
        <v>833</v>
      </c>
      <c r="G7" s="273" t="s">
        <v>834</v>
      </c>
      <c r="J7" s="273" t="s">
        <v>835</v>
      </c>
      <c r="K7" s="273" t="s">
        <v>836</v>
      </c>
      <c r="L7" s="220" t="s">
        <v>837</v>
      </c>
      <c r="M7" s="273"/>
    </row>
    <row r="8" spans="2:13">
      <c r="B8" s="273" t="s">
        <v>838</v>
      </c>
      <c r="G8" s="273" t="s">
        <v>839</v>
      </c>
      <c r="J8" s="273" t="s">
        <v>840</v>
      </c>
      <c r="K8" s="273" t="s">
        <v>841</v>
      </c>
      <c r="L8" s="220" t="s">
        <v>842</v>
      </c>
      <c r="M8" s="273"/>
    </row>
    <row r="9" spans="2:13">
      <c r="G9" s="273" t="s">
        <v>843</v>
      </c>
      <c r="J9" s="273" t="s">
        <v>844</v>
      </c>
      <c r="K9" s="273" t="s">
        <v>845</v>
      </c>
      <c r="M9" s="273"/>
    </row>
    <row r="10" spans="2:13">
      <c r="J10" s="273" t="s">
        <v>846</v>
      </c>
      <c r="K10" s="273" t="s">
        <v>847</v>
      </c>
      <c r="M10" s="273"/>
    </row>
    <row r="11" spans="2:13">
      <c r="K11" s="273" t="s">
        <v>848</v>
      </c>
      <c r="M11" s="273"/>
    </row>
    <row r="12" spans="2:13">
      <c r="B12" s="755" t="s">
        <v>849</v>
      </c>
      <c r="C12" s="756"/>
      <c r="D12" s="756"/>
      <c r="E12" s="756"/>
      <c r="F12" s="756"/>
      <c r="G12" s="756"/>
      <c r="H12" s="757"/>
      <c r="K12" s="273" t="s">
        <v>850</v>
      </c>
    </row>
    <row r="13" spans="2:13">
      <c r="B13" s="273" t="s">
        <v>851</v>
      </c>
      <c r="C13" s="220" t="s">
        <v>852</v>
      </c>
      <c r="D13" s="273" t="s">
        <v>853</v>
      </c>
      <c r="E13" s="273" t="s">
        <v>854</v>
      </c>
      <c r="F13" s="273" t="s">
        <v>855</v>
      </c>
      <c r="G13" s="220" t="s">
        <v>856</v>
      </c>
      <c r="H13" s="273" t="s">
        <v>857</v>
      </c>
      <c r="K13" s="273" t="s">
        <v>858</v>
      </c>
    </row>
    <row r="14" spans="2:13">
      <c r="B14" s="273" t="s">
        <v>859</v>
      </c>
      <c r="C14" s="220" t="s">
        <v>860</v>
      </c>
      <c r="D14" s="273" t="s">
        <v>861</v>
      </c>
      <c r="E14" s="273" t="s">
        <v>862</v>
      </c>
      <c r="F14" s="273" t="s">
        <v>863</v>
      </c>
      <c r="G14" s="220" t="s">
        <v>864</v>
      </c>
      <c r="H14" s="273" t="s">
        <v>865</v>
      </c>
      <c r="K14" s="273" t="s">
        <v>866</v>
      </c>
    </row>
    <row r="15" spans="2:13">
      <c r="B15" s="273" t="s">
        <v>867</v>
      </c>
      <c r="D15" s="273" t="s">
        <v>868</v>
      </c>
      <c r="H15" s="273" t="s">
        <v>869</v>
      </c>
      <c r="K15" s="273" t="s">
        <v>870</v>
      </c>
    </row>
    <row r="16" spans="2:13">
      <c r="B16" s="273" t="s">
        <v>871</v>
      </c>
      <c r="D16" s="273" t="s">
        <v>872</v>
      </c>
      <c r="H16" s="273" t="s">
        <v>873</v>
      </c>
      <c r="K16" s="273" t="s">
        <v>874</v>
      </c>
    </row>
    <row r="17" spans="2:11">
      <c r="H17" s="273" t="s">
        <v>875</v>
      </c>
      <c r="K17" s="273" t="s">
        <v>876</v>
      </c>
    </row>
    <row r="18" spans="2:11">
      <c r="B18" s="755" t="s">
        <v>877</v>
      </c>
      <c r="C18" s="756"/>
      <c r="D18" s="756"/>
      <c r="E18" s="756"/>
      <c r="F18" s="756"/>
      <c r="G18" s="756"/>
      <c r="H18" s="757"/>
      <c r="K18" s="273" t="s">
        <v>878</v>
      </c>
    </row>
    <row r="19" spans="2:11">
      <c r="B19" s="291" t="s">
        <v>879</v>
      </c>
      <c r="C19" s="221" t="s">
        <v>880</v>
      </c>
      <c r="D19" s="291" t="s">
        <v>881</v>
      </c>
      <c r="E19" s="291" t="s">
        <v>882</v>
      </c>
      <c r="F19" s="291" t="s">
        <v>883</v>
      </c>
      <c r="G19" s="221" t="s">
        <v>884</v>
      </c>
      <c r="H19" s="291" t="s">
        <v>885</v>
      </c>
    </row>
    <row r="20" spans="2:11">
      <c r="B20" s="27" t="s">
        <v>886</v>
      </c>
      <c r="C20" s="27" t="s">
        <v>887</v>
      </c>
      <c r="D20" s="27" t="s">
        <v>888</v>
      </c>
      <c r="E20" s="27" t="s">
        <v>889</v>
      </c>
      <c r="F20" s="27" t="s">
        <v>890</v>
      </c>
      <c r="G20" s="27" t="s">
        <v>891</v>
      </c>
      <c r="H20" s="27" t="s">
        <v>892</v>
      </c>
    </row>
    <row r="21" spans="2:11">
      <c r="B21" s="27" t="s">
        <v>893</v>
      </c>
      <c r="C21" s="27" t="s">
        <v>894</v>
      </c>
      <c r="D21" s="27" t="s">
        <v>895</v>
      </c>
      <c r="E21" s="27" t="s">
        <v>896</v>
      </c>
      <c r="G21" s="27" t="s">
        <v>897</v>
      </c>
      <c r="H21" s="27" t="s">
        <v>898</v>
      </c>
    </row>
    <row r="22" spans="2:11">
      <c r="B22" s="27" t="s">
        <v>899</v>
      </c>
      <c r="C22" s="27" t="s">
        <v>900</v>
      </c>
      <c r="D22" s="27" t="s">
        <v>901</v>
      </c>
      <c r="E22" s="27" t="s">
        <v>902</v>
      </c>
      <c r="G22" s="27" t="s">
        <v>903</v>
      </c>
      <c r="H22" s="27" t="s">
        <v>904</v>
      </c>
    </row>
    <row r="23" spans="2:11">
      <c r="B23" s="27" t="s">
        <v>893</v>
      </c>
      <c r="C23" s="27" t="s">
        <v>905</v>
      </c>
      <c r="D23" s="27" t="s">
        <v>906</v>
      </c>
      <c r="E23" s="27" t="s">
        <v>907</v>
      </c>
      <c r="G23" s="27" t="s">
        <v>908</v>
      </c>
      <c r="H23" s="27" t="s">
        <v>909</v>
      </c>
    </row>
    <row r="24" spans="2:11">
      <c r="B24" s="27" t="s">
        <v>910</v>
      </c>
      <c r="C24" s="27" t="s">
        <v>911</v>
      </c>
      <c r="D24" s="27" t="s">
        <v>912</v>
      </c>
      <c r="E24" s="27" t="s">
        <v>913</v>
      </c>
      <c r="G24" s="27" t="s">
        <v>914</v>
      </c>
      <c r="H24" s="27" t="s">
        <v>915</v>
      </c>
    </row>
    <row r="25" spans="2:11">
      <c r="B25" s="27" t="s">
        <v>916</v>
      </c>
      <c r="D25" s="27" t="s">
        <v>917</v>
      </c>
      <c r="E25" s="27" t="s">
        <v>918</v>
      </c>
      <c r="G25" s="27" t="s">
        <v>919</v>
      </c>
      <c r="H25" s="27" t="s">
        <v>920</v>
      </c>
    </row>
    <row r="26" spans="2:11">
      <c r="B26" s="27" t="s">
        <v>921</v>
      </c>
      <c r="D26" s="27" t="s">
        <v>922</v>
      </c>
      <c r="E26" s="27" t="s">
        <v>923</v>
      </c>
      <c r="H26" s="27" t="s">
        <v>924</v>
      </c>
    </row>
    <row r="27" spans="2:11">
      <c r="B27" s="27" t="s">
        <v>925</v>
      </c>
      <c r="D27" s="27" t="s">
        <v>926</v>
      </c>
      <c r="E27" s="27" t="s">
        <v>927</v>
      </c>
      <c r="H27" s="27" t="s">
        <v>928</v>
      </c>
    </row>
    <row r="28" spans="2:11">
      <c r="B28" s="27" t="s">
        <v>929</v>
      </c>
      <c r="D28" s="27" t="s">
        <v>930</v>
      </c>
      <c r="E28" s="27" t="s">
        <v>931</v>
      </c>
      <c r="H28" s="27" t="s">
        <v>932</v>
      </c>
    </row>
    <row r="29" spans="2:11">
      <c r="B29" s="27" t="s">
        <v>933</v>
      </c>
      <c r="D29" s="27" t="s">
        <v>934</v>
      </c>
      <c r="E29" s="27" t="s">
        <v>935</v>
      </c>
      <c r="H29" s="27" t="s">
        <v>936</v>
      </c>
    </row>
    <row r="30" spans="2:11">
      <c r="B30" s="27" t="s">
        <v>937</v>
      </c>
      <c r="D30" s="27" t="s">
        <v>938</v>
      </c>
      <c r="E30" s="27" t="s">
        <v>939</v>
      </c>
      <c r="H30" s="27" t="s">
        <v>940</v>
      </c>
    </row>
    <row r="31" spans="2:11">
      <c r="B31" s="27" t="s">
        <v>941</v>
      </c>
      <c r="D31" s="27" t="s">
        <v>942</v>
      </c>
      <c r="E31" s="27" t="s">
        <v>943</v>
      </c>
      <c r="H31" s="27" t="s">
        <v>944</v>
      </c>
    </row>
    <row r="32" spans="2:11">
      <c r="B32" s="27" t="s">
        <v>945</v>
      </c>
      <c r="D32" s="27" t="s">
        <v>946</v>
      </c>
      <c r="E32" s="27" t="s">
        <v>947</v>
      </c>
      <c r="H32" s="27" t="s">
        <v>948</v>
      </c>
    </row>
    <row r="33" spans="2:15">
      <c r="D33" s="27" t="s">
        <v>949</v>
      </c>
      <c r="H33" s="27" t="s">
        <v>950</v>
      </c>
    </row>
    <row r="34" spans="2:15">
      <c r="H34" s="27" t="s">
        <v>951</v>
      </c>
    </row>
    <row r="35" spans="2:15">
      <c r="H35" s="27" t="s">
        <v>952</v>
      </c>
    </row>
    <row r="36" spans="2:15">
      <c r="H36" s="27" t="s">
        <v>953</v>
      </c>
    </row>
    <row r="37" spans="2:15">
      <c r="H37" s="27" t="s">
        <v>954</v>
      </c>
    </row>
    <row r="38" spans="2:15">
      <c r="H38" s="27" t="s">
        <v>835</v>
      </c>
    </row>
    <row r="39" spans="2:15">
      <c r="H39" s="27" t="s">
        <v>955</v>
      </c>
    </row>
    <row r="40" spans="2:15">
      <c r="H40" s="27" t="s">
        <v>956</v>
      </c>
    </row>
    <row r="41" spans="2:15">
      <c r="H41" s="27" t="s">
        <v>957</v>
      </c>
    </row>
    <row r="44" spans="2:15">
      <c r="B44" s="32" t="s">
        <v>958</v>
      </c>
      <c r="C44" s="32" t="s">
        <v>959</v>
      </c>
      <c r="D44" s="32" t="s">
        <v>960</v>
      </c>
      <c r="E44" s="32" t="s">
        <v>961</v>
      </c>
      <c r="F44" s="32" t="s">
        <v>962</v>
      </c>
      <c r="G44" s="32" t="s">
        <v>963</v>
      </c>
      <c r="H44" s="32" t="s">
        <v>964</v>
      </c>
      <c r="I44" s="32" t="s">
        <v>965</v>
      </c>
      <c r="J44" s="32" t="s">
        <v>966</v>
      </c>
      <c r="K44" s="32" t="s">
        <v>967</v>
      </c>
      <c r="L44" s="32" t="s">
        <v>968</v>
      </c>
      <c r="M44" s="32" t="s">
        <v>969</v>
      </c>
      <c r="N44" s="32" t="s">
        <v>970</v>
      </c>
      <c r="O44" s="32" t="s">
        <v>971</v>
      </c>
    </row>
    <row r="45" spans="2:15">
      <c r="B45" s="31" t="s">
        <v>972</v>
      </c>
      <c r="C45" s="31" t="s">
        <v>973</v>
      </c>
      <c r="D45" s="31" t="s">
        <v>974</v>
      </c>
      <c r="E45" s="31" t="s">
        <v>975</v>
      </c>
      <c r="F45" s="31" t="s">
        <v>976</v>
      </c>
      <c r="G45" s="31" t="s">
        <v>977</v>
      </c>
      <c r="H45" s="31" t="s">
        <v>978</v>
      </c>
      <c r="I45" s="31" t="s">
        <v>979</v>
      </c>
      <c r="J45" s="31" t="s">
        <v>980</v>
      </c>
      <c r="K45" s="31" t="s">
        <v>981</v>
      </c>
      <c r="L45" s="31" t="s">
        <v>982</v>
      </c>
      <c r="M45" s="31" t="s">
        <v>983</v>
      </c>
      <c r="N45" s="31" t="s">
        <v>984</v>
      </c>
      <c r="O45" s="31" t="s">
        <v>985</v>
      </c>
    </row>
    <row r="46" spans="2:15">
      <c r="B46" s="31" t="s">
        <v>986</v>
      </c>
      <c r="C46" s="31" t="s">
        <v>987</v>
      </c>
      <c r="D46" s="31" t="s">
        <v>988</v>
      </c>
      <c r="E46" s="31" t="s">
        <v>989</v>
      </c>
      <c r="F46" s="31" t="s">
        <v>990</v>
      </c>
      <c r="G46" s="31" t="s">
        <v>991</v>
      </c>
      <c r="H46" s="31" t="s">
        <v>992</v>
      </c>
      <c r="I46" s="31" t="s">
        <v>993</v>
      </c>
      <c r="J46" s="31" t="s">
        <v>994</v>
      </c>
      <c r="K46" s="31" t="s">
        <v>995</v>
      </c>
      <c r="L46" s="31" t="s">
        <v>996</v>
      </c>
      <c r="M46" s="31" t="s">
        <v>997</v>
      </c>
      <c r="N46" s="31" t="s">
        <v>998</v>
      </c>
      <c r="O46" s="31" t="s">
        <v>999</v>
      </c>
    </row>
    <row r="47" spans="2:15">
      <c r="C47" s="31" t="s">
        <v>1000</v>
      </c>
      <c r="D47" s="31" t="s">
        <v>1001</v>
      </c>
      <c r="E47" s="31" t="s">
        <v>1002</v>
      </c>
      <c r="F47" s="31" t="s">
        <v>1003</v>
      </c>
      <c r="H47" s="31" t="s">
        <v>1004</v>
      </c>
      <c r="I47" s="31" t="s">
        <v>1005</v>
      </c>
      <c r="J47" s="31" t="s">
        <v>1006</v>
      </c>
      <c r="K47" s="31" t="s">
        <v>1007</v>
      </c>
      <c r="L47" s="31" t="s">
        <v>1008</v>
      </c>
      <c r="M47" s="31" t="s">
        <v>1009</v>
      </c>
      <c r="N47" s="31" t="s">
        <v>1010</v>
      </c>
      <c r="O47" s="31" t="s">
        <v>1011</v>
      </c>
    </row>
    <row r="48" spans="2:15">
      <c r="B48" s="31"/>
      <c r="C48" s="31" t="s">
        <v>1012</v>
      </c>
      <c r="D48" s="31" t="s">
        <v>1013</v>
      </c>
      <c r="E48" s="31" t="s">
        <v>1014</v>
      </c>
      <c r="F48" s="31" t="s">
        <v>1015</v>
      </c>
      <c r="H48" s="31" t="s">
        <v>1016</v>
      </c>
      <c r="I48" s="31" t="s">
        <v>1017</v>
      </c>
      <c r="J48" s="31" t="s">
        <v>1018</v>
      </c>
      <c r="K48" s="31" t="s">
        <v>1019</v>
      </c>
      <c r="L48" s="31" t="s">
        <v>1020</v>
      </c>
      <c r="M48" s="31" t="s">
        <v>1021</v>
      </c>
      <c r="N48" s="31" t="s">
        <v>1022</v>
      </c>
      <c r="O48" s="31" t="s">
        <v>1023</v>
      </c>
    </row>
    <row r="49" spans="2:15">
      <c r="C49" s="31" t="s">
        <v>1024</v>
      </c>
      <c r="D49" s="31" t="s">
        <v>1025</v>
      </c>
      <c r="E49" s="31" t="s">
        <v>1026</v>
      </c>
      <c r="F49" s="31" t="s">
        <v>1027</v>
      </c>
      <c r="H49" s="31" t="s">
        <v>1028</v>
      </c>
      <c r="I49" s="31" t="s">
        <v>1029</v>
      </c>
      <c r="J49" s="31" t="s">
        <v>1030</v>
      </c>
      <c r="K49" s="31" t="s">
        <v>1031</v>
      </c>
      <c r="L49" s="31" t="s">
        <v>1032</v>
      </c>
      <c r="M49" s="31" t="s">
        <v>1033</v>
      </c>
      <c r="N49" s="31"/>
      <c r="O49" s="31" t="s">
        <v>1034</v>
      </c>
    </row>
    <row r="50" spans="2:15">
      <c r="C50" s="31" t="s">
        <v>1035</v>
      </c>
      <c r="D50" s="31" t="s">
        <v>1036</v>
      </c>
      <c r="E50" s="31" t="s">
        <v>1037</v>
      </c>
      <c r="F50" s="31" t="s">
        <v>1038</v>
      </c>
      <c r="H50" s="31" t="s">
        <v>1039</v>
      </c>
      <c r="I50" s="31" t="s">
        <v>1040</v>
      </c>
      <c r="J50" s="31" t="s">
        <v>1041</v>
      </c>
      <c r="K50" s="31" t="s">
        <v>1042</v>
      </c>
      <c r="M50" s="31" t="s">
        <v>1043</v>
      </c>
      <c r="O50" s="31" t="s">
        <v>1044</v>
      </c>
    </row>
    <row r="51" spans="2:15">
      <c r="C51" s="31" t="s">
        <v>1045</v>
      </c>
      <c r="E51" s="31" t="s">
        <v>1046</v>
      </c>
      <c r="F51" s="31" t="s">
        <v>1047</v>
      </c>
      <c r="H51" s="31" t="s">
        <v>1048</v>
      </c>
      <c r="I51" s="31" t="s">
        <v>1049</v>
      </c>
      <c r="J51" s="31" t="s">
        <v>1050</v>
      </c>
      <c r="K51" s="31" t="s">
        <v>1051</v>
      </c>
      <c r="M51" s="31" t="s">
        <v>1052</v>
      </c>
      <c r="O51" s="31" t="s">
        <v>1053</v>
      </c>
    </row>
    <row r="52" spans="2:15">
      <c r="D52" s="31"/>
      <c r="E52" s="31" t="s">
        <v>1054</v>
      </c>
      <c r="F52" s="31" t="s">
        <v>1055</v>
      </c>
      <c r="H52" s="31" t="s">
        <v>1056</v>
      </c>
      <c r="I52" s="31" t="s">
        <v>1057</v>
      </c>
      <c r="K52" s="31" t="s">
        <v>1058</v>
      </c>
      <c r="O52" s="31" t="s">
        <v>1059</v>
      </c>
    </row>
    <row r="53" spans="2:15">
      <c r="E53" s="31" t="s">
        <v>1060</v>
      </c>
      <c r="F53" s="31" t="s">
        <v>1061</v>
      </c>
      <c r="H53" s="31" t="s">
        <v>1062</v>
      </c>
      <c r="I53" s="31" t="s">
        <v>1063</v>
      </c>
      <c r="K53" s="31" t="s">
        <v>1064</v>
      </c>
    </row>
    <row r="54" spans="2:15">
      <c r="E54" s="31"/>
      <c r="F54" s="31" t="s">
        <v>1065</v>
      </c>
      <c r="H54" s="31" t="s">
        <v>1066</v>
      </c>
      <c r="I54" s="31" t="s">
        <v>1067</v>
      </c>
      <c r="K54" s="31" t="s">
        <v>1068</v>
      </c>
    </row>
    <row r="55" spans="2:15">
      <c r="F55" s="31" t="s">
        <v>1069</v>
      </c>
      <c r="H55" s="31" t="s">
        <v>1070</v>
      </c>
      <c r="I55" s="31" t="s">
        <v>1071</v>
      </c>
      <c r="K55" s="31" t="s">
        <v>1072</v>
      </c>
    </row>
    <row r="56" spans="2:15">
      <c r="F56" s="31" t="s">
        <v>1073</v>
      </c>
      <c r="H56" s="31" t="s">
        <v>1074</v>
      </c>
      <c r="I56" s="31" t="s">
        <v>1075</v>
      </c>
      <c r="K56" s="31" t="s">
        <v>1076</v>
      </c>
    </row>
    <row r="57" spans="2:15">
      <c r="F57" s="31" t="s">
        <v>1077</v>
      </c>
      <c r="H57" s="31" t="s">
        <v>1078</v>
      </c>
      <c r="I57" s="31" t="s">
        <v>1079</v>
      </c>
      <c r="K57" s="31" t="s">
        <v>1080</v>
      </c>
    </row>
    <row r="58" spans="2:15">
      <c r="F58" s="31" t="s">
        <v>1081</v>
      </c>
      <c r="H58" s="31" t="s">
        <v>1082</v>
      </c>
      <c r="I58" s="31" t="s">
        <v>1083</v>
      </c>
    </row>
    <row r="59" spans="2:15">
      <c r="B59" s="31"/>
      <c r="H59" s="31" t="s">
        <v>1084</v>
      </c>
      <c r="I59" s="31"/>
      <c r="K59" s="31"/>
    </row>
    <row r="60" spans="2:15">
      <c r="C60" s="33" t="s">
        <v>1085</v>
      </c>
      <c r="E60" s="33" t="s">
        <v>1086</v>
      </c>
      <c r="G60" t="s">
        <v>1087</v>
      </c>
      <c r="I60" s="33" t="s">
        <v>1088</v>
      </c>
    </row>
    <row r="61" spans="2:15">
      <c r="C61" t="s">
        <v>1089</v>
      </c>
      <c r="D61" s="34">
        <v>100</v>
      </c>
      <c r="E61" s="33" t="s">
        <v>1090</v>
      </c>
      <c r="F61">
        <v>100</v>
      </c>
      <c r="G61" t="s">
        <v>1091</v>
      </c>
      <c r="H61">
        <v>100</v>
      </c>
      <c r="I61" s="33" t="s">
        <v>1092</v>
      </c>
      <c r="J61" s="35">
        <v>100</v>
      </c>
      <c r="K61" s="31"/>
    </row>
    <row r="62" spans="2:15">
      <c r="C62" s="33" t="s">
        <v>1093</v>
      </c>
      <c r="D62" s="34">
        <v>60</v>
      </c>
      <c r="E62" s="33" t="s">
        <v>1094</v>
      </c>
      <c r="F62">
        <v>60</v>
      </c>
      <c r="G62" s="33" t="s">
        <v>1095</v>
      </c>
      <c r="H62">
        <v>60</v>
      </c>
      <c r="I62" s="31" t="s">
        <v>1096</v>
      </c>
      <c r="J62" s="35">
        <v>60</v>
      </c>
    </row>
    <row r="63" spans="2:15">
      <c r="C63" t="s">
        <v>1097</v>
      </c>
      <c r="D63" s="34">
        <v>20</v>
      </c>
      <c r="E63" s="33" t="s">
        <v>1098</v>
      </c>
      <c r="F63" s="31">
        <v>40</v>
      </c>
      <c r="G63" s="33" t="s">
        <v>1099</v>
      </c>
      <c r="H63" s="31">
        <v>40</v>
      </c>
      <c r="I63" s="31" t="s">
        <v>1100</v>
      </c>
      <c r="J63" s="35">
        <v>20</v>
      </c>
    </row>
    <row r="64" spans="2:15">
      <c r="E64" s="33" t="s">
        <v>1101</v>
      </c>
      <c r="F64">
        <v>0</v>
      </c>
      <c r="G64" t="s">
        <v>1102</v>
      </c>
      <c r="H64">
        <v>0</v>
      </c>
      <c r="I64" s="31" t="s">
        <v>1103</v>
      </c>
      <c r="J64" s="35">
        <v>0</v>
      </c>
    </row>
    <row r="65" spans="2:11">
      <c r="I65" s="31" t="s">
        <v>1104</v>
      </c>
      <c r="J65" t="s">
        <v>1105</v>
      </c>
    </row>
    <row r="68" spans="2:11">
      <c r="F68" s="31"/>
    </row>
    <row r="70" spans="2:11">
      <c r="B70" s="31"/>
      <c r="K70" s="32"/>
    </row>
    <row r="71" spans="2:11">
      <c r="B71" s="31"/>
    </row>
    <row r="86" spans="2:11">
      <c r="B86" s="32"/>
    </row>
    <row r="87" spans="2:11">
      <c r="F87" s="31" t="s">
        <v>1106</v>
      </c>
      <c r="K87" s="32"/>
    </row>
    <row r="110" spans="6:6">
      <c r="F110" s="31"/>
    </row>
    <row r="121" spans="6:6">
      <c r="F121" s="31"/>
    </row>
  </sheetData>
  <sheetProtection algorithmName="SHA-512" hashValue="ir0+NBvpf7lUGCyLq83BfIlGTJJDDh7Zqx/6H1WQLKHvds4O7oC70fmP58jV8I3NJf/sDem/sbCBokcKmezj7w==" saltValue="SVpnOM6QaQMttH5ezqZ/Tw==" spinCount="100000" sheet="1" objects="1" scenarios="1"/>
  <sortState ref="C20:D93">
    <sortCondition ref="D20:D93"/>
  </sortState>
  <mergeCells count="3">
    <mergeCell ref="G1:M1"/>
    <mergeCell ref="B12:H12"/>
    <mergeCell ref="B18:H1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9"/>
  <sheetViews>
    <sheetView topLeftCell="A6" zoomScale="120" zoomScaleNormal="120" workbookViewId="0">
      <selection activeCell="E16" sqref="A15:E16"/>
    </sheetView>
  </sheetViews>
  <sheetFormatPr baseColWidth="10" defaultColWidth="11.42578125" defaultRowHeight="15"/>
  <cols>
    <col min="2" max="2" width="2.140625" bestFit="1" customWidth="1"/>
    <col min="3" max="3" width="14.42578125" bestFit="1" customWidth="1"/>
    <col min="4" max="5" width="39.140625" customWidth="1"/>
  </cols>
  <sheetData>
    <row r="2" spans="2:5" ht="15.75" thickBot="1"/>
    <row r="3" spans="2:5">
      <c r="B3" s="758" t="s">
        <v>1107</v>
      </c>
      <c r="C3" s="759"/>
      <c r="D3" s="759"/>
      <c r="E3" s="760"/>
    </row>
    <row r="4" spans="2:5" ht="15.75" thickBot="1">
      <c r="B4" s="761" t="s">
        <v>1108</v>
      </c>
      <c r="C4" s="762"/>
      <c r="D4" s="222" t="s">
        <v>788</v>
      </c>
      <c r="E4" s="36" t="s">
        <v>1109</v>
      </c>
    </row>
    <row r="5" spans="2:5" ht="25.5">
      <c r="B5" s="37">
        <v>5</v>
      </c>
      <c r="C5" s="38" t="s">
        <v>69</v>
      </c>
      <c r="D5" s="39" t="s">
        <v>1110</v>
      </c>
      <c r="E5" s="40" t="s">
        <v>1111</v>
      </c>
    </row>
    <row r="6" spans="2:5" ht="25.5">
      <c r="B6" s="223">
        <v>4</v>
      </c>
      <c r="C6" s="292" t="s">
        <v>100</v>
      </c>
      <c r="D6" s="293" t="s">
        <v>1112</v>
      </c>
      <c r="E6" s="41" t="s">
        <v>1113</v>
      </c>
    </row>
    <row r="7" spans="2:5" ht="25.5">
      <c r="B7" s="223">
        <v>3</v>
      </c>
      <c r="C7" s="292" t="s">
        <v>85</v>
      </c>
      <c r="D7" s="293" t="s">
        <v>1114</v>
      </c>
      <c r="E7" s="41" t="s">
        <v>1115</v>
      </c>
    </row>
    <row r="8" spans="2:5" ht="25.5">
      <c r="B8" s="223">
        <v>2</v>
      </c>
      <c r="C8" s="292" t="s">
        <v>143</v>
      </c>
      <c r="D8" s="293" t="s">
        <v>1116</v>
      </c>
      <c r="E8" s="41" t="s">
        <v>1117</v>
      </c>
    </row>
    <row r="9" spans="2:5" ht="26.25" thickBot="1">
      <c r="B9" s="224">
        <v>1</v>
      </c>
      <c r="C9" s="225" t="s">
        <v>1118</v>
      </c>
      <c r="D9" s="226" t="s">
        <v>1119</v>
      </c>
      <c r="E9" s="42" t="s">
        <v>1120</v>
      </c>
    </row>
  </sheetData>
  <mergeCells count="2">
    <mergeCell ref="B3:E3"/>
    <mergeCell ref="B4:C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MJCategoria xmlns="81cc8fc0-8d1e-4295-8f37-5d076116407c" xsi:nil="true"/>
    <MJFechaExpedicion xmlns="81cc8fc0-8d1e-4295-8f37-5d076116407c">2025-11-01T15:59:00+00:00</MJFechaExpedicion>
    <_dlc_DocId xmlns="81cc8fc0-8d1e-4295-8f37-5d076116407c">2TV4CCKVFCYA-90719747-161</_dlc_DocId>
    <_dlc_DocIdUrl xmlns="81cc8fc0-8d1e-4295-8f37-5d076116407c">
      <Url>https://www.minjusticia.gov.co/servicio-ciudadano/_layouts/15/DocIdRedir.aspx?ID=2TV4CCKVFCYA-90719747-161</Url>
      <Description>2TV4CCKVFCYA-90719747-161</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Anti_corrupcion" ma:contentTypeID="0x01010065DBA66042D2F54CA6004B821B3BE609030048AC1BDCAA982A4F931871916B101222" ma:contentTypeVersion="30" ma:contentTypeDescription="" ma:contentTypeScope="" ma:versionID="4c689cd1695fd2efd9d757c666e85b4d">
  <xsd:schema xmlns:xsd="http://www.w3.org/2001/XMLSchema" xmlns:xs="http://www.w3.org/2001/XMLSchema" xmlns:p="http://schemas.microsoft.com/office/2006/metadata/properties" xmlns:ns1="81cc8fc0-8d1e-4295-8f37-5d076116407c" targetNamespace="http://schemas.microsoft.com/office/2006/metadata/properties" ma:root="true" ma:fieldsID="00a45a224652d91e9d79c5a51571cc99" ns1:_="">
    <xsd:import namespace="81cc8fc0-8d1e-4295-8f37-5d076116407c"/>
    <xsd:element name="properties">
      <xsd:complexType>
        <xsd:sequence>
          <xsd:element name="documentManagement">
            <xsd:complexType>
              <xsd:all>
                <xsd:element ref="ns1:MJFechaExpedicion" minOccurs="0"/>
                <xsd:element ref="ns1:MJCategoria" minOccurs="0"/>
                <xsd:element ref="ns1:_dlc_DocId" minOccurs="0"/>
                <xsd:element ref="ns1:_dlc_DocIdUrl" minOccurs="0"/>
                <xsd:element ref="ns1: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cc8fc0-8d1e-4295-8f37-5d076116407c" elementFormDefault="qualified">
    <xsd:import namespace="http://schemas.microsoft.com/office/2006/documentManagement/types"/>
    <xsd:import namespace="http://schemas.microsoft.com/office/infopath/2007/PartnerControls"/>
    <xsd:element name="MJFechaExpedicion" ma:index="0" nillable="true" ma:displayName="Fecha Expedición" ma:default="[today]" ma:format="DateTime" ma:internalName="MJFechaExpedicion">
      <xsd:simpleType>
        <xsd:restriction base="dms:DateTime"/>
      </xsd:simpleType>
    </xsd:element>
    <xsd:element name="MJCategoria" ma:index="10" nillable="true" ma:displayName="Categoria" ma:internalName="MJCategoria">
      <xsd:simpleType>
        <xsd:restriction base="dms:Text">
          <xsd:maxLength value="255"/>
        </xsd:restriction>
      </xsd:simpleType>
    </xsd:element>
    <xsd:element name="_dlc_DocId" ma:index="11" nillable="true" ma:displayName="Valor de Id. de documento" ma:description="El valor del identificador de documento asignado a este elemento." ma:internalName="_dlc_DocId" ma:readOnly="true">
      <xsd:simpleType>
        <xsd:restriction base="dms:Text"/>
      </xsd:simpleType>
    </xsd:element>
    <xsd:element name="_dlc_DocIdUrl" ma:index="12"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Tipo de contenido"/>
        <xsd:element ref="dc:title" minOccurs="0" maxOccurs="1" ma:index="3"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1A7456-32F0-4857-AC4B-929E42F9FF2A}">
  <ds:schemaRefs>
    <ds:schemaRef ds:uri="http://purl.org/dc/dcmitype/"/>
    <ds:schemaRef ds:uri="http://purl.org/dc/elements/1.1/"/>
    <ds:schemaRef ds:uri="98c71486-3409-4817-a91c-6c252592bd15"/>
    <ds:schemaRef ds:uri="3d04f598-d8fd-4db1-b254-cc5605670241"/>
    <ds:schemaRef ds:uri="http://schemas.microsoft.com/office/2006/documentManagement/types"/>
    <ds:schemaRef ds:uri="http://schemas.microsoft.com/office/2006/metadata/properties"/>
    <ds:schemaRef ds:uri="http://purl.org/dc/terms/"/>
    <ds:schemaRef ds:uri="http://schemas.microsoft.com/office/infopath/2007/PartnerControls"/>
    <ds:schemaRef ds:uri="http://schemas.openxmlformats.org/package/2006/metadata/core-properties"/>
    <ds:schemaRef ds:uri="http://www.w3.org/XML/1998/namespace"/>
    <ds:schemaRef ds:uri="81cc8fc0-8d1e-4295-8f37-5d076116407c"/>
  </ds:schemaRefs>
</ds:datastoreItem>
</file>

<file path=customXml/itemProps2.xml><?xml version="1.0" encoding="utf-8"?>
<ds:datastoreItem xmlns:ds="http://schemas.openxmlformats.org/officeDocument/2006/customXml" ds:itemID="{482869FB-31B7-4FEC-9920-1ECC3D0AAB65}">
  <ds:schemaRefs>
    <ds:schemaRef ds:uri="http://schemas.microsoft.com/sharepoint/v3/contenttype/forms"/>
  </ds:schemaRefs>
</ds:datastoreItem>
</file>

<file path=customXml/itemProps3.xml><?xml version="1.0" encoding="utf-8"?>
<ds:datastoreItem xmlns:ds="http://schemas.openxmlformats.org/officeDocument/2006/customXml" ds:itemID="{3DEF84B7-7170-4A1F-B982-D88DEADA56BB}">
  <ds:schemaRefs>
    <ds:schemaRef ds:uri="http://schemas.microsoft.com/sharepoint/events"/>
  </ds:schemaRefs>
</ds:datastoreItem>
</file>

<file path=customXml/itemProps4.xml><?xml version="1.0" encoding="utf-8"?>
<ds:datastoreItem xmlns:ds="http://schemas.openxmlformats.org/officeDocument/2006/customXml" ds:itemID="{1C5900F6-B8E5-4F20-A67F-A153EACD68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cc8fc0-8d1e-4295-8f37-5d07611640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44</vt:i4>
      </vt:variant>
    </vt:vector>
  </HeadingPairs>
  <TitlesOfParts>
    <vt:vector size="56" baseType="lpstr">
      <vt:lpstr>Matriz Riesgos Gestión</vt:lpstr>
      <vt:lpstr>Matriz riesgos de Corrupción</vt:lpstr>
      <vt:lpstr>Hoja1</vt:lpstr>
      <vt:lpstr>Listados</vt:lpstr>
      <vt:lpstr>Matriz Riesgos Seg. Información</vt:lpstr>
      <vt:lpstr>CONTROLES</vt:lpstr>
      <vt:lpstr>Elementos Riesgo Corrupción</vt:lpstr>
      <vt:lpstr>Seguridad Información</vt:lpstr>
      <vt:lpstr>Probabilidad Seguridad Informac</vt:lpstr>
      <vt:lpstr>Corrupción</vt:lpstr>
      <vt:lpstr>Mapa de calor</vt:lpstr>
      <vt:lpstr>Matriz de calificación (2)</vt:lpstr>
      <vt:lpstr>_10._CIFRADO.</vt:lpstr>
      <vt:lpstr>_11._SEGURIDAD_FÍSICA_Y_AMBIENTAL.</vt:lpstr>
      <vt:lpstr>_12._SEGURIDAD_EN_LA_OPERATIVA.</vt:lpstr>
      <vt:lpstr>_13._SEGURIDAD_EN_LAS_TELECOMUNICACIONES.</vt:lpstr>
      <vt:lpstr>_14._ADQUISICIÓN__DESARROLLO_Y_MANTENIMIENTO_DE_LOS_SISTEMAS_DE_INFORMACIÓN.</vt:lpstr>
      <vt:lpstr>_15._RELACIONES_CON_SUMINISTRADORES.</vt:lpstr>
      <vt:lpstr>_16._GESTIÓN_DE_INCIDENTES_EN_LA_SEGURIDAD_DE_LA_INFORMACIÓN.</vt:lpstr>
      <vt:lpstr>_17._ASPECTOS_DE_SEGURIDAD_DE_LA_INFORMACION_EN_LA_GESTIÓN_DE_LA_CONTINUIDAD_DEL_NEGOCIO.</vt:lpstr>
      <vt:lpstr>_18._CUMPLIMIENTO.</vt:lpstr>
      <vt:lpstr>_5._POLÍTICAS_DE_SEGURIDAD.</vt:lpstr>
      <vt:lpstr>_6._ASPECTOS_ORGANIZATIVOS_DE_LA_SEGURIDAD_DE_LA_INFORMAC.</vt:lpstr>
      <vt:lpstr>_7._SEGURIDAD_LIGADA_A_LOS_RECURSOS_HUMANOS.</vt:lpstr>
      <vt:lpstr>_8._GESTIÓN_DE_ACTIVOS.</vt:lpstr>
      <vt:lpstr>_9._CONTROL_DE_ACCESOS.</vt:lpstr>
      <vt:lpstr>'Matriz riesgos de Corrupción'!Área_de_impresión</vt:lpstr>
      <vt:lpstr>'Matriz Riesgos Gestión'!Área_de_impresión</vt:lpstr>
      <vt:lpstr>'Matriz Riesgos Seg. Información'!Área_de_impresión</vt:lpstr>
      <vt:lpstr>CD</vt:lpstr>
      <vt:lpstr>CI</vt:lpstr>
      <vt:lpstr>CID</vt:lpstr>
      <vt:lpstr>Confidencialidad</vt:lpstr>
      <vt:lpstr>CONFIDENCIALIDAD.</vt:lpstr>
      <vt:lpstr>CONFIDENCIALIDAD_</vt:lpstr>
      <vt:lpstr>Confidencialidad_Disponibilidad</vt:lpstr>
      <vt:lpstr>CONFIDENCIALIDAD_DISPONIBILIDAD.</vt:lpstr>
      <vt:lpstr>CONFIDENCIALIDAD_DISPONIBILIDAD_</vt:lpstr>
      <vt:lpstr>Confidencialidad_integridad</vt:lpstr>
      <vt:lpstr>CONFIDENCIALIDAD_INTEGRIDAD.</vt:lpstr>
      <vt:lpstr>CONFIDENCIALIDAD_INTEGRIDAD_</vt:lpstr>
      <vt:lpstr>Confidencialidad_Integridad_Disponibilidad</vt:lpstr>
      <vt:lpstr>CONFIDENCIALIDAD_INTEGRIDAD_DISPONIBILIDAD.</vt:lpstr>
      <vt:lpstr>CONFIDENCIALIDAD_INTEGRIDAD_DISPONIBILIDAD_</vt:lpstr>
      <vt:lpstr>Disponibilidad</vt:lpstr>
      <vt:lpstr>DISPONIBILIDAD.</vt:lpstr>
      <vt:lpstr>DISPONIBILIDAD_</vt:lpstr>
      <vt:lpstr>Integridad</vt:lpstr>
      <vt:lpstr>INTEGRIDAD.</vt:lpstr>
      <vt:lpstr>INTEGRIDAD_</vt:lpstr>
      <vt:lpstr>Integridad_Disponibilidad</vt:lpstr>
      <vt:lpstr>INTEGRIDAD_DISPONIBILIDAD.</vt:lpstr>
      <vt:lpstr>INTEGRIDAD_DISPONIBILIDAD_</vt:lpstr>
      <vt:lpstr>'Matriz riesgos de Corrupción'!Títulos_a_imprimir</vt:lpstr>
      <vt:lpstr>'Matriz Riesgos Gestión'!Títulos_a_imprimir</vt:lpstr>
      <vt:lpstr>'Matriz Riesgos Seg. Información'!Títulos_a_imprimir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Seguimiento-mapa-de-riesgos-de-corrupcion-Tercer-cuatrimestre-2025</dc:title>
  <dc:subject/>
  <dc:creator>jose leonardo carrillo cortes</dc:creator>
  <cp:keywords/>
  <dc:description/>
  <cp:lastModifiedBy>USUARIO</cp:lastModifiedBy>
  <cp:revision/>
  <dcterms:created xsi:type="dcterms:W3CDTF">2014-12-15T18:53:48Z</dcterms:created>
  <dcterms:modified xsi:type="dcterms:W3CDTF">2026-01-30T20:06:53Z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0x01010065DBA66042D2F54CA6004B821B3BE609030048AC1BDCAA982A4F931871916B101222</vt:lpwstr>
  </property>
  <property fmtid="{D5CDD505-2E9C-101B-9397-08002B2CF9AE}" pid="3" name="_dlc_DocIdItemGuid">
    <vt:lpwstr>c6acf3da-4ac8-4afd-b231-2a9dcda27519</vt:lpwstr>
  </property>
  <property fmtid="{D5CDD505-2E9C-101B-9397-08002B2CF9AE}" pid="4" name="MediaServiceImageTags">
    <vt:lpwstr/>
  </property>
</Properties>
</file>